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795" windowWidth="24795" windowHeight="12270"/>
  </bookViews>
  <sheets>
    <sheet name="Differences" sheetId="4" r:id="rId1"/>
    <sheet name="2012-10" sheetId="6" r:id="rId2"/>
    <sheet name="2012-06" sheetId="5" r:id="rId3"/>
    <sheet name="Definitions" sheetId="2" r:id="rId4"/>
  </sheets>
  <definedNames>
    <definedName name="_AMO_ContentDefinition_244229568">"'Partitions:9'"</definedName>
    <definedName name="_AMO_ContentDefinition_244229568.0">"'&lt;ContentDefinition name=""MU Scorecard - October 2012"" rsid=""244229568"" type=""StoredProcess"" format=""ReportXml"" imgfmt=""ActiveX"" created=""11/30/2012 09:03:05"" modifed=""11/30/2012 09:03:05"" user=""DHHS"" apply=""False"" thread=""Backgrou'"</definedName>
    <definedName name="_AMO_ContentDefinition_244229568.1">"'nd"" css=""C:\Program Files\SAS9_2\Add-InForMicrosoftOffice\4.3\Styles\AMODefault.css"" range=""MU_Scorecard___October_2012_2"" auto=""False"" xTime=""00:00:03.2501040"" rTime=""00:00:01.4062950"" bgnew=""False"" nFmt=""False"" grphSet=""False"" i'"</definedName>
    <definedName name="_AMO_ContentDefinition_244229568.2">"'mgY=""0"" imgX=""0""&gt;_x000D_
  &lt;files&gt;C:\Documents and Settings\scott.burks\My Documents\My SAS Files\Add-In for Microsoft Office\_SOA_A537CD34.B50008Z3_619513528\main.srx&lt;/files&gt;_x000D_
  &lt;parents /&gt;_x000D_
  &lt;children /&gt;_x000D_
  &lt;param n=""DisplayName"" v=""MU Scorecard -'"</definedName>
    <definedName name="_AMO_ContentDefinition_244229568.3">"' October 2012"" /&gt;_x000D_
  &lt;param n=""DisplayType"" v=""Stored Process"" /&gt;_x000D_
  &lt;param n=""RawValues"" v=""True"" /&gt;_x000D_
  &lt;param n=""AMO_Version"" v=""4.3"" /&gt;_x000D_
  &lt;param n=""Prompts"" v=""&amp;lt;PromptValues obj=&amp;quot;p1&amp;quot; version=&amp;quot;1.0&amp;quot; /&amp;gt;"" /&gt;'"</definedName>
    <definedName name="_AMO_ContentDefinition_244229568.4">"'_x000D_
  &lt;param n=""HasPrompts"" v=""False"" /&gt;_x000D_
  &lt;param n=""DNA"" v=""&amp;lt;DNA&amp;gt;&amp;#xD;&amp;#xA;  &amp;lt;Type&amp;gt;StoredProcess&amp;lt;/Type&amp;gt;&amp;#xD;&amp;#xA;  &amp;lt;Name&amp;gt;MU Scorecard - October 2012&amp;lt;/Name&amp;gt;&amp;#xD;&amp;#xA;  &amp;lt;Version&amp;gt;1&amp;lt;/Version&amp;gt;&amp;#xD;&amp;#xA;  &amp;lt'"</definedName>
    <definedName name="_AMO_ContentDefinition_244229568.5">"';Assembly&amp;gt;SAS.EG.SDS.Model&amp;lt;/Assembly&amp;gt;&amp;#xD;&amp;#xA;  &amp;lt;Factory&amp;gt;SAS.EG.SDS.Model.Creator&amp;lt;/Factory&amp;gt;&amp;#xD;&amp;#xA;  &amp;lt;ParentName&amp;gt;MU Analysis&amp;lt;/ParentName&amp;gt;&amp;#xD;&amp;#xA;  &amp;lt;DisplayName&amp;gt;MU Scorecard - October 2012&amp;lt;/DisplayName&amp;gt;'"</definedName>
    <definedName name="_AMO_ContentDefinition_244229568.6">"'&amp;#xD;&amp;#xA;  &amp;lt;SBIP&amp;gt;/Shared Data/MU Analysis/MU Scorecard - October 2012&amp;lt;/SBIP&amp;gt;&amp;#xD;&amp;#xA;  &amp;lt;Path&amp;gt;/Shared Data/MU Analysis/MU Scorecard - October 2012&amp;lt;/Path&amp;gt;&amp;#xD;&amp;#xA;&amp;lt;/DNA&amp;gt;"" /&gt;_x000D_
  &lt;param n=""ServerName"" v=""SASApp"" /&gt;_x000D_
 '"</definedName>
    <definedName name="_AMO_ContentDefinition_244229568.7">"' &lt;param n=""ClassName"" v=""SAS.OfficeAddin.StoredProcess"" /&gt;_x000D_
  &lt;param n=""UnselectedIds"" v="""" /&gt;_x000D_
  &lt;param n=""_ROM_Version_"" v=""1.2"" /&gt;_x000D_
  &lt;param n=""_ROM_Application_"" v=""ODS"" /&gt;_x000D_
  &lt;param n=""_ROM_AppVersion_"" v=""9.2"" /&gt;_x000D_
  &lt;param'"</definedName>
    <definedName name="_AMO_ContentDefinition_244229568.8">"' n=""maxReportCols"" v=""17"" /&gt;_x000D_
  &lt;fids n=""main.srx"" v=""0"" /&gt;_x000D_
  &lt;ExcelXMLOptions AdjColWidths=""True"" RowOpt=""InsertEntire"" ColOpt=""InsertCells"" /&gt;_x000D_
&lt;/ContentDefinition&gt;'"</definedName>
    <definedName name="_AMO_ContentDefinition_925657330" hidden="1">"'Partitions:9'"</definedName>
    <definedName name="_AMO_ContentDefinition_925657330.0" hidden="1">"'&lt;ContentDefinition name=""MU Scorecard"" rsid=""925657330"" type=""StoredProcess"" format=""ReportXml"" imgfmt=""ActiveX"" created=""09/11/2012 14:00:24"" modifed=""09/11/2012 14:00:24"" user=""Victor.Lazzaro"" apply=""False"" thread=""Background"" c'"</definedName>
    <definedName name="_AMO_ContentDefinition_925657330.1" hidden="1">"'ss=""C:\Program Files\SAS\Add-InForMicrosoftOffice\4.3\Styles\AMODefault.css"" range=""MU_Scorecard"" auto=""False"" xTime=""00:00:19.6722527"" rTime=""00:00:04.6407141"" bgnew=""False"" nFmt=""False"" grphSet=""False"" imgY=""0"" imgX=""0""&gt;_x000D_
  &lt;file'"</definedName>
    <definedName name="_AMO_ContentDefinition_925657330.2" hidden="1">"'s&gt;f:\My SAS Files\Add-In for Microsoft Office\_SOA_A537CD34.B50008YP_836973929\main.srx&lt;/files&gt;_x000D_
  &lt;parents /&gt;_x000D_
  &lt;children /&gt;_x000D_
  &lt;param n=""DisplayName"" v=""MU Scorecard"" /&gt;_x000D_
  &lt;param n=""DisplayType"" v=""Stored Process"" /&gt;_x000D_
  &lt;param n=""RawVal'"</definedName>
    <definedName name="_AMO_ContentDefinition_925657330.3" hidden="1">"'ues"" v=""True"" /&gt;_x000D_
  &lt;param n=""AMO_Version"" v=""4.3"" /&gt;_x000D_
  &lt;param n=""Prompts"" v=""&amp;lt;PromptValues obj=&amp;quot;p1&amp;quot; version=&amp;quot;1.0&amp;quot; /&amp;gt;"" /&gt;_x000D_
  &lt;param n=""HasPrompts"" v=""False"" /&gt;_x000D_
  &lt;param n=""DNA"" v=""&amp;lt;DNA&amp;gt;&amp;#xD;&amp;#xA;  &amp;l'"</definedName>
    <definedName name="_AMO_ContentDefinition_925657330.4" hidden="1">"'t;Type&amp;gt;StoredProcess&amp;lt;/Type&amp;gt;&amp;#xD;&amp;#xA;  &amp;lt;Name&amp;gt;MU Scorecard&amp;lt;/Name&amp;gt;&amp;#xD;&amp;#xA;  &amp;lt;Version&amp;gt;1&amp;lt;/Version&amp;gt;&amp;#xD;&amp;#xA;  &amp;lt;Assembly&amp;gt;SAS.EG.SDS.Model&amp;lt;/Assembly&amp;gt;&amp;#xD;&amp;#xA;  &amp;lt;Factory&amp;gt;SAS.EG.SDS.Model.Creator&amp;lt;/Facto'"</definedName>
    <definedName name="_AMO_ContentDefinition_925657330.5" hidden="1">"'ry&amp;gt;&amp;#xD;&amp;#xA;  &amp;lt;ParentName&amp;gt;MU Analysis&amp;lt;/ParentName&amp;gt;&amp;#xD;&amp;#xA;  &amp;lt;DisplayName&amp;gt;MU Scorecard&amp;lt;/DisplayName&amp;gt;&amp;#xD;&amp;#xA;  &amp;lt;SBIP&amp;gt;/Shared Data/MU Analysis/MU Scorecard&amp;lt;/SBIP&amp;gt;&amp;#xD;&amp;#xA;  &amp;lt;Path&amp;gt;/Shared Data/MU Analysis'"</definedName>
    <definedName name="_AMO_ContentDefinition_925657330.6" hidden="1">"'/MU Scorecard&amp;lt;/Path&amp;gt;&amp;#xD;&amp;#xA;&amp;lt;/DNA&amp;gt;"" /&gt;_x000D_
  &lt;param n=""ServerName"" v=""SASApp"" /&gt;_x000D_
  &lt;param n=""ClassName"" v=""SAS.OfficeAddin.StoredProcess"" /&gt;_x000D_
  &lt;param n=""UnselectedIds"" v="""" /&gt;_x000D_
  &lt;param n=""_ROM_Version_"" v=""1.2"" /&gt;_x000D_
  &lt;p'"</definedName>
    <definedName name="_AMO_ContentDefinition_925657330.7" hidden="1">"'aram n=""_ROM_Application_"" v=""ODS"" /&gt;_x000D_
  &lt;param n=""_ROM_AppVersion_"" v=""9.2"" /&gt;_x000D_
  &lt;param n=""maxReportCols"" v=""17"" /&gt;_x000D_
  &lt;fids n=""main.srx"" v=""0"" /&gt;_x000D_
  &lt;ExcelXMLOptions AdjColWidths=""True"" RowOpt=""InsertEntire"" ColOpt=""InsertCell'"</definedName>
    <definedName name="_AMO_ContentDefinition_925657330.8" hidden="1">"'s"" /&gt;_x000D_
&lt;/ContentDefinition&gt;'"</definedName>
    <definedName name="_AMO_ContentLocation_244229568_ROM_F0.SEC2.Report_1.SEC1.BDY.Detailed_and_or_summarized_report">"'Partitions:2'"</definedName>
    <definedName name="_AMO_ContentLocation_244229568_ROM_F0.SEC2.Report_1.SEC1.BDY.Detailed_and_or_summarized_report.0">"'&lt;ContentLocation path=""F0.SEC2.Report_1.SEC1.BDY.Detailed_and_or_summarized_report"" rsid=""244229568"" tag=""ROM"" fid=""0""&gt;_x000D_
  &lt;param n=""_NumRows"" v=""53"" /&gt;_x000D_
  &lt;param n=""_NumCols"" v=""17"" /&gt;_x000D_
  &lt;param n=""tableSig"" v=""R:R=53:C=17:FCR=3:FC'"</definedName>
    <definedName name="_AMO_ContentLocation_244229568_ROM_F0.SEC2.Report_1.SEC1.BDY.Detailed_and_or_summarized_report.1">"'C=1:RSP.1=2,H,2;4,H,2;6,H,2;8,H,2;10,H,2;12,H,2;14,H,2;16,H,2"" /&gt;_x000D_
  &lt;param n=""leftMargin"" v=""0"" /&gt;_x000D_
&lt;/ContentLocation&gt;'"</definedName>
    <definedName name="_AMO_ContentLocation_244229568_ROM_F0.SEC2.Report_1.SEC1.HDR.TXT1">"'&lt;ContentLocation path=""F0.SEC2.Report_1.SEC1.HDR.TXT1"" rsid=""244229568"" tag=""ROM"" fid=""0""&gt;_x000D_
  &lt;param n=""_NumRows"" v=""1"" /&gt;_x000D_
  &lt;param n=""_NumCols"" v=""17"" /&gt;_x000D_
&lt;/ContentLocation&gt;'"</definedName>
    <definedName name="_AMO_ContentLocation_925657330_ROM_F0.SEC2.Report_1.SEC1.BDY.Detailed_and_or_summarized_report" hidden="1">"'Partitions:2'"</definedName>
    <definedName name="_AMO_ContentLocation_925657330_ROM_F0.SEC2.Report_1.SEC1.BDY.Detailed_and_or_summarized_report.0" hidden="1">"'&lt;ContentLocation path=""F0.SEC2.Report_1.SEC1.BDY.Detailed_and_or_summarized_report"" rsid=""925657330"" tag=""ROM"" fid=""0""&gt;_x000D_
  &lt;param n=""_NumRows"" v=""53"" /&gt;_x000D_
  &lt;param n=""_NumCols"" v=""17"" /&gt;_x000D_
  &lt;param n=""tableSig"" v=""R:R=53:C=17:FCR=3:FC'"</definedName>
    <definedName name="_AMO_ContentLocation_925657330_ROM_F0.SEC2.Report_1.SEC1.BDY.Detailed_and_or_summarized_report.1" hidden="1">"'C=1:RSP.1=2,H,2;4,H,2;6,H,2;8,H,2;10,H,2;12,H,2;14,H,2;16,H,2"" /&gt;_x000D_
  &lt;param n=""leftMargin"" v=""0"" /&gt;_x000D_
&lt;/ContentLocation&gt;'"</definedName>
    <definedName name="_AMO_ContentLocation_925657330_ROM_F0.SEC2.Report_1.SEC1.HDR.TXT1" hidden="1">"'&lt;ContentLocation path=""F0.SEC2.Report_1.SEC1.HDR.TXT1"" rsid=""925657330"" tag=""ROM"" fid=""0""&gt;_x000D_
  &lt;param n=""_NumRows"" v=""1"" /&gt;_x000D_
  &lt;param n=""_NumCols"" v=""17"" /&gt;_x000D_
&lt;/ContentLocation&gt;'"</definedName>
    <definedName name="_AMO_SingleObject_244229568_ROM_F0.SEC2.Report_1.SEC1.BDY.Detailed_and_or_summarized_report">'2012-10'!$A$3:$Q$55</definedName>
    <definedName name="_AMO_SingleObject_244229568_ROM_F0.SEC2.Report_1.SEC1.HDR.TXT1">'2012-10'!$A$1:$Q$1</definedName>
    <definedName name="_AMO_SingleObject_925657330_ROM_F0.SEC2.Report_1.SEC1.BDY.Detailed_and_or_summarized_report" hidden="1">'2012-06'!$A$3:$Q$55</definedName>
    <definedName name="_AMO_SingleObject_925657330_ROM_F0.SEC2.Report_1.SEC1.HDR.TXT1" hidden="1">'2012-06'!$A$1:$Q$1</definedName>
    <definedName name="_AMO_XmlVersion" hidden="1">"'1'"</definedName>
    <definedName name="_xlnm.Print_Area" localSheetId="0">Differences!$A$1:$AX$55</definedName>
    <definedName name="_xlnm.Print_Titles" localSheetId="0">Differences!$A:$A,Differences!$1:$2</definedName>
  </definedNames>
  <calcPr calcId="125725"/>
</workbook>
</file>

<file path=xl/calcChain.xml><?xml version="1.0" encoding="utf-8"?>
<calcChain xmlns="http://schemas.openxmlformats.org/spreadsheetml/2006/main">
  <c r="C5" i="4"/>
  <c r="C6"/>
  <c r="C7"/>
  <c r="D7" s="1"/>
  <c r="C8"/>
  <c r="C9"/>
  <c r="C10"/>
  <c r="C11"/>
  <c r="D11" s="1"/>
  <c r="C12"/>
  <c r="C13"/>
  <c r="C14"/>
  <c r="C15"/>
  <c r="D15" s="1"/>
  <c r="C16"/>
  <c r="C17"/>
  <c r="C18"/>
  <c r="C19"/>
  <c r="D19" s="1"/>
  <c r="C20"/>
  <c r="C21"/>
  <c r="C22"/>
  <c r="C23"/>
  <c r="D23" s="1"/>
  <c r="C24"/>
  <c r="C25"/>
  <c r="C26"/>
  <c r="C27"/>
  <c r="D27" s="1"/>
  <c r="C28"/>
  <c r="C29"/>
  <c r="C30"/>
  <c r="C31"/>
  <c r="D31" s="1"/>
  <c r="C32"/>
  <c r="C33"/>
  <c r="C34"/>
  <c r="C35"/>
  <c r="D35" s="1"/>
  <c r="C36"/>
  <c r="C37"/>
  <c r="C38"/>
  <c r="C39"/>
  <c r="D39" s="1"/>
  <c r="C40"/>
  <c r="C41"/>
  <c r="C42"/>
  <c r="C43"/>
  <c r="D43" s="1"/>
  <c r="C44"/>
  <c r="C45"/>
  <c r="C46"/>
  <c r="C47"/>
  <c r="D47" s="1"/>
  <c r="C48"/>
  <c r="C49"/>
  <c r="C50"/>
  <c r="C51"/>
  <c r="D51" s="1"/>
  <c r="C52"/>
  <c r="C53"/>
  <c r="C54"/>
  <c r="C4"/>
  <c r="D4" s="1"/>
  <c r="AG5"/>
  <c r="AH5" s="1"/>
  <c r="AG6"/>
  <c r="AH6" s="1"/>
  <c r="AG7"/>
  <c r="AH7" s="1"/>
  <c r="AG8"/>
  <c r="AH8" s="1"/>
  <c r="AG9"/>
  <c r="AH9" s="1"/>
  <c r="AG10"/>
  <c r="AH10" s="1"/>
  <c r="AG11"/>
  <c r="AF11" s="1"/>
  <c r="AG13"/>
  <c r="AG14"/>
  <c r="AH14" s="1"/>
  <c r="AG15"/>
  <c r="AG16"/>
  <c r="AG17"/>
  <c r="AG18"/>
  <c r="AH18" s="1"/>
  <c r="AG19"/>
  <c r="AG20"/>
  <c r="AG21"/>
  <c r="AG22"/>
  <c r="AH22" s="1"/>
  <c r="AG23"/>
  <c r="AG24"/>
  <c r="AG25"/>
  <c r="AG26"/>
  <c r="AH26" s="1"/>
  <c r="AG27"/>
  <c r="AG28"/>
  <c r="AG29"/>
  <c r="AG30"/>
  <c r="AH30" s="1"/>
  <c r="AG31"/>
  <c r="AG32"/>
  <c r="AG33"/>
  <c r="AG34"/>
  <c r="AH34" s="1"/>
  <c r="AG35"/>
  <c r="AG36"/>
  <c r="AG37"/>
  <c r="AG38"/>
  <c r="AH38" s="1"/>
  <c r="AG39"/>
  <c r="AG40"/>
  <c r="AG41"/>
  <c r="AG42"/>
  <c r="AH42" s="1"/>
  <c r="AG43"/>
  <c r="AG44"/>
  <c r="AG45"/>
  <c r="AG46"/>
  <c r="AH46" s="1"/>
  <c r="AG47"/>
  <c r="AG48"/>
  <c r="AG49"/>
  <c r="AG50"/>
  <c r="AH50" s="1"/>
  <c r="AG51"/>
  <c r="AG52"/>
  <c r="AG53"/>
  <c r="AG54"/>
  <c r="AH54" s="1"/>
  <c r="AG4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O11"/>
  <c r="P11" s="1"/>
  <c r="N11" s="1"/>
  <c r="O25"/>
  <c r="O33"/>
  <c r="N33" s="1"/>
  <c r="P33"/>
  <c r="O28"/>
  <c r="P28"/>
  <c r="N28"/>
  <c r="O53"/>
  <c r="P53" s="1"/>
  <c r="N53" s="1"/>
  <c r="O19"/>
  <c r="O39"/>
  <c r="N39" s="1"/>
  <c r="P39"/>
  <c r="O40"/>
  <c r="P40"/>
  <c r="N40"/>
  <c r="O7"/>
  <c r="P7" s="1"/>
  <c r="N7" s="1"/>
  <c r="O41"/>
  <c r="O42"/>
  <c r="N42" s="1"/>
  <c r="P42"/>
  <c r="O51"/>
  <c r="P51"/>
  <c r="N51"/>
  <c r="O52"/>
  <c r="P52" s="1"/>
  <c r="N52" s="1"/>
  <c r="O4"/>
  <c r="O29"/>
  <c r="N29" s="1"/>
  <c r="P29"/>
  <c r="O46"/>
  <c r="P46"/>
  <c r="N46"/>
  <c r="O17"/>
  <c r="P17"/>
  <c r="N17"/>
  <c r="O21"/>
  <c r="O35"/>
  <c r="N35" s="1"/>
  <c r="P35"/>
  <c r="O13"/>
  <c r="P13"/>
  <c r="N13"/>
  <c r="O27"/>
  <c r="P27"/>
  <c r="N27"/>
  <c r="O47"/>
  <c r="O49"/>
  <c r="N49" s="1"/>
  <c r="P49"/>
  <c r="O20"/>
  <c r="P20"/>
  <c r="N20"/>
  <c r="O43"/>
  <c r="P43"/>
  <c r="N43"/>
  <c r="O44"/>
  <c r="O6"/>
  <c r="N6" s="1"/>
  <c r="P6"/>
  <c r="O10"/>
  <c r="P10"/>
  <c r="N10"/>
  <c r="O18"/>
  <c r="P18"/>
  <c r="N18"/>
  <c r="O22"/>
  <c r="O14"/>
  <c r="N14" s="1"/>
  <c r="P14"/>
  <c r="O34"/>
  <c r="P34"/>
  <c r="N34"/>
  <c r="O37"/>
  <c r="P37"/>
  <c r="N37"/>
  <c r="O45"/>
  <c r="O50"/>
  <c r="N50" s="1"/>
  <c r="P50"/>
  <c r="O26"/>
  <c r="P26"/>
  <c r="N26"/>
  <c r="O5"/>
  <c r="P5"/>
  <c r="N5"/>
  <c r="O8"/>
  <c r="O36"/>
  <c r="N36" s="1"/>
  <c r="P36"/>
  <c r="O9"/>
  <c r="P9"/>
  <c r="N9"/>
  <c r="O15"/>
  <c r="P15"/>
  <c r="N15"/>
  <c r="O30"/>
  <c r="O38"/>
  <c r="N38" s="1"/>
  <c r="P38"/>
  <c r="O24"/>
  <c r="P24"/>
  <c r="N24"/>
  <c r="O31"/>
  <c r="P31"/>
  <c r="N31"/>
  <c r="O12"/>
  <c r="O32"/>
  <c r="N32" s="1"/>
  <c r="P32"/>
  <c r="O48"/>
  <c r="P48"/>
  <c r="N48"/>
  <c r="O54"/>
  <c r="P54"/>
  <c r="N54"/>
  <c r="O16"/>
  <c r="O23"/>
  <c r="N23" s="1"/>
  <c r="P23"/>
  <c r="I4"/>
  <c r="J4"/>
  <c r="H4"/>
  <c r="L4"/>
  <c r="M4"/>
  <c r="K4"/>
  <c r="R4"/>
  <c r="Q4" s="1"/>
  <c r="S4"/>
  <c r="U4"/>
  <c r="T4" s="1"/>
  <c r="V4"/>
  <c r="X4"/>
  <c r="Y4"/>
  <c r="W4"/>
  <c r="F4"/>
  <c r="E4"/>
  <c r="AM4"/>
  <c r="AL4" s="1"/>
  <c r="AN4"/>
  <c r="AP4"/>
  <c r="AQ4"/>
  <c r="AO4"/>
  <c r="AJ4"/>
  <c r="AK4"/>
  <c r="AI4"/>
  <c r="AA4"/>
  <c r="AD4"/>
  <c r="AC4" s="1"/>
  <c r="AE4"/>
  <c r="AS4"/>
  <c r="AT4"/>
  <c r="AR4"/>
  <c r="AV4"/>
  <c r="AW4"/>
  <c r="AU4" s="1"/>
  <c r="AV18"/>
  <c r="AW18"/>
  <c r="AW5"/>
  <c r="AW6"/>
  <c r="AW7"/>
  <c r="AW8"/>
  <c r="AW9"/>
  <c r="AW10"/>
  <c r="AW11"/>
  <c r="AW13"/>
  <c r="AW14"/>
  <c r="AW15"/>
  <c r="AW16"/>
  <c r="AW17"/>
  <c r="AW19"/>
  <c r="AU19" s="1"/>
  <c r="AW20"/>
  <c r="AW21"/>
  <c r="AU21" s="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4"/>
  <c r="AW45"/>
  <c r="AW46"/>
  <c r="AW47"/>
  <c r="AW48"/>
  <c r="AW49"/>
  <c r="AW50"/>
  <c r="AW51"/>
  <c r="AW52"/>
  <c r="AW53"/>
  <c r="AW54"/>
  <c r="AE5"/>
  <c r="AE6"/>
  <c r="AE7"/>
  <c r="AE8"/>
  <c r="AE9"/>
  <c r="AE10"/>
  <c r="AE11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4"/>
  <c r="AE45"/>
  <c r="AE46"/>
  <c r="AE47"/>
  <c r="AE48"/>
  <c r="AE49"/>
  <c r="AE50"/>
  <c r="AE51"/>
  <c r="AE52"/>
  <c r="AE53"/>
  <c r="AE54"/>
  <c r="AK5"/>
  <c r="AK6"/>
  <c r="AK7"/>
  <c r="AK8"/>
  <c r="AK9"/>
  <c r="AK10"/>
  <c r="AK11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Q5"/>
  <c r="AQ6"/>
  <c r="AQ7"/>
  <c r="AQ8"/>
  <c r="AQ9"/>
  <c r="AQ10"/>
  <c r="AQ11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Q42"/>
  <c r="AQ43"/>
  <c r="AQ44"/>
  <c r="AQ45"/>
  <c r="AQ46"/>
  <c r="AQ47"/>
  <c r="AQ48"/>
  <c r="AQ49"/>
  <c r="AQ50"/>
  <c r="AQ51"/>
  <c r="AQ52"/>
  <c r="AQ53"/>
  <c r="AQ5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Y11"/>
  <c r="Y25"/>
  <c r="Y33"/>
  <c r="Y28"/>
  <c r="Y53"/>
  <c r="Y19"/>
  <c r="Y39"/>
  <c r="Y40"/>
  <c r="Y7"/>
  <c r="Y41"/>
  <c r="Y42"/>
  <c r="Y51"/>
  <c r="Y52"/>
  <c r="Y29"/>
  <c r="Y46"/>
  <c r="Y17"/>
  <c r="Y21"/>
  <c r="Y35"/>
  <c r="Y13"/>
  <c r="Y27"/>
  <c r="Y47"/>
  <c r="Y49"/>
  <c r="Y20"/>
  <c r="Y43"/>
  <c r="Y44"/>
  <c r="Y6"/>
  <c r="Y10"/>
  <c r="Y18"/>
  <c r="Y22"/>
  <c r="Y14"/>
  <c r="Y34"/>
  <c r="Y37"/>
  <c r="Y45"/>
  <c r="Y50"/>
  <c r="Y26"/>
  <c r="Y5"/>
  <c r="Y8"/>
  <c r="Y36"/>
  <c r="Y9"/>
  <c r="Y30"/>
  <c r="Y38"/>
  <c r="Y24"/>
  <c r="Y31"/>
  <c r="Y12"/>
  <c r="Y32"/>
  <c r="Y48"/>
  <c r="Y54"/>
  <c r="Y16"/>
  <c r="Y23"/>
  <c r="I5"/>
  <c r="J5" s="1"/>
  <c r="I6"/>
  <c r="J6"/>
  <c r="I7"/>
  <c r="I8"/>
  <c r="J8"/>
  <c r="H8" s="1"/>
  <c r="I9"/>
  <c r="J9" s="1"/>
  <c r="H9"/>
  <c r="I10"/>
  <c r="I11"/>
  <c r="J11"/>
  <c r="H11"/>
  <c r="I12"/>
  <c r="J12"/>
  <c r="H12"/>
  <c r="I13"/>
  <c r="J13" s="1"/>
  <c r="I14"/>
  <c r="J14"/>
  <c r="I15"/>
  <c r="I16"/>
  <c r="J16"/>
  <c r="H16" s="1"/>
  <c r="I17"/>
  <c r="J17" s="1"/>
  <c r="H17"/>
  <c r="I18"/>
  <c r="I19"/>
  <c r="J19"/>
  <c r="H19"/>
  <c r="I20"/>
  <c r="J20"/>
  <c r="H20"/>
  <c r="I21"/>
  <c r="J21" s="1"/>
  <c r="I22"/>
  <c r="J22"/>
  <c r="I23"/>
  <c r="I24"/>
  <c r="J24"/>
  <c r="H24" s="1"/>
  <c r="I25"/>
  <c r="J25" s="1"/>
  <c r="H25"/>
  <c r="I26"/>
  <c r="I27"/>
  <c r="J27"/>
  <c r="H27"/>
  <c r="I28"/>
  <c r="J28"/>
  <c r="H28"/>
  <c r="I29"/>
  <c r="J29" s="1"/>
  <c r="I30"/>
  <c r="J30"/>
  <c r="I31"/>
  <c r="I32"/>
  <c r="J32"/>
  <c r="H32" s="1"/>
  <c r="I33"/>
  <c r="J33" s="1"/>
  <c r="H33"/>
  <c r="I34"/>
  <c r="I35"/>
  <c r="J35"/>
  <c r="H35"/>
  <c r="I36"/>
  <c r="J36"/>
  <c r="H36"/>
  <c r="I37"/>
  <c r="J37" s="1"/>
  <c r="I38"/>
  <c r="J38"/>
  <c r="I39"/>
  <c r="I40"/>
  <c r="J40"/>
  <c r="H40" s="1"/>
  <c r="I41"/>
  <c r="J41" s="1"/>
  <c r="H41"/>
  <c r="I42"/>
  <c r="I43"/>
  <c r="J43"/>
  <c r="H43"/>
  <c r="I44"/>
  <c r="J44"/>
  <c r="H44"/>
  <c r="I45"/>
  <c r="J45" s="1"/>
  <c r="I46"/>
  <c r="J46"/>
  <c r="I47"/>
  <c r="I48"/>
  <c r="J48"/>
  <c r="H48" s="1"/>
  <c r="I49"/>
  <c r="J49" s="1"/>
  <c r="H49"/>
  <c r="I50"/>
  <c r="I51"/>
  <c r="J51"/>
  <c r="H51"/>
  <c r="I52"/>
  <c r="J52"/>
  <c r="H52"/>
  <c r="I53"/>
  <c r="J53" s="1"/>
  <c r="I54"/>
  <c r="J54"/>
  <c r="AS5"/>
  <c r="AV5"/>
  <c r="AV41"/>
  <c r="AU41" s="1"/>
  <c r="AV15"/>
  <c r="AU5"/>
  <c r="AS6"/>
  <c r="AT6"/>
  <c r="AR6" s="1"/>
  <c r="AV6"/>
  <c r="AU6" s="1"/>
  <c r="AV31"/>
  <c r="AV24"/>
  <c r="AS7"/>
  <c r="AT7" s="1"/>
  <c r="AR7" s="1"/>
  <c r="AV7"/>
  <c r="AU7" s="1"/>
  <c r="AV13"/>
  <c r="AV44"/>
  <c r="AS8"/>
  <c r="AV8"/>
  <c r="AU8" s="1"/>
  <c r="AV42"/>
  <c r="AV16"/>
  <c r="AU16" s="1"/>
  <c r="AS9"/>
  <c r="AT9"/>
  <c r="AR9" s="1"/>
  <c r="AV9"/>
  <c r="AV11"/>
  <c r="AU9"/>
  <c r="AS10"/>
  <c r="AT10" s="1"/>
  <c r="AR10"/>
  <c r="AV10"/>
  <c r="AV32"/>
  <c r="AV25"/>
  <c r="AU10"/>
  <c r="AS11"/>
  <c r="AT11"/>
  <c r="AV53"/>
  <c r="AU11"/>
  <c r="AS13"/>
  <c r="AT13" s="1"/>
  <c r="AR13"/>
  <c r="AU13"/>
  <c r="AS14"/>
  <c r="AT14" s="1"/>
  <c r="AV14"/>
  <c r="AU14" s="1"/>
  <c r="AV35"/>
  <c r="AV19"/>
  <c r="AS15"/>
  <c r="AT15"/>
  <c r="AV45"/>
  <c r="AU45" s="1"/>
  <c r="AU15"/>
  <c r="AS16"/>
  <c r="AT16" s="1"/>
  <c r="AV54"/>
  <c r="AU54" s="1"/>
  <c r="AS17"/>
  <c r="AT17"/>
  <c r="AR17"/>
  <c r="AV17"/>
  <c r="AV21"/>
  <c r="AU17"/>
  <c r="AS18"/>
  <c r="AV33"/>
  <c r="AU33" s="1"/>
  <c r="AV26"/>
  <c r="AU18"/>
  <c r="AS19"/>
  <c r="AT19"/>
  <c r="AR19" s="1"/>
  <c r="AV48"/>
  <c r="AU48" s="1"/>
  <c r="AS20"/>
  <c r="AT20"/>
  <c r="AR20" s="1"/>
  <c r="AV20"/>
  <c r="AV28"/>
  <c r="AU28" s="1"/>
  <c r="AU20"/>
  <c r="AS21"/>
  <c r="AT21" s="1"/>
  <c r="AR21"/>
  <c r="AV22"/>
  <c r="AV36"/>
  <c r="AS22"/>
  <c r="AR22" s="1"/>
  <c r="AT22"/>
  <c r="AV34"/>
  <c r="AV27"/>
  <c r="AU22"/>
  <c r="AS23"/>
  <c r="AT23" s="1"/>
  <c r="AR23"/>
  <c r="AV23"/>
  <c r="AU23"/>
  <c r="AS24"/>
  <c r="AT24"/>
  <c r="AR24" s="1"/>
  <c r="AU24"/>
  <c r="AS25"/>
  <c r="AV52"/>
  <c r="AU25"/>
  <c r="AS26"/>
  <c r="AT26" s="1"/>
  <c r="AV40"/>
  <c r="AU26"/>
  <c r="AS27"/>
  <c r="AT27"/>
  <c r="AR27"/>
  <c r="AU27"/>
  <c r="AS28"/>
  <c r="AT28"/>
  <c r="AR28"/>
  <c r="AV50"/>
  <c r="AS29"/>
  <c r="AV29"/>
  <c r="AV39"/>
  <c r="AU39" s="1"/>
  <c r="AU29"/>
  <c r="AS30"/>
  <c r="AT30" s="1"/>
  <c r="AV30"/>
  <c r="AU30" s="1"/>
  <c r="AV46"/>
  <c r="AS31"/>
  <c r="AT31" s="1"/>
  <c r="AR31" s="1"/>
  <c r="AV49"/>
  <c r="AU31"/>
  <c r="AS32"/>
  <c r="AT32"/>
  <c r="AV51"/>
  <c r="AU32"/>
  <c r="AS33"/>
  <c r="AT33" s="1"/>
  <c r="AR33"/>
  <c r="AS34"/>
  <c r="AU34"/>
  <c r="AS35"/>
  <c r="AV37"/>
  <c r="AU35"/>
  <c r="AS36"/>
  <c r="AT36"/>
  <c r="AU36"/>
  <c r="AS37"/>
  <c r="AU37"/>
  <c r="AS38"/>
  <c r="AT38"/>
  <c r="AV38"/>
  <c r="AV47"/>
  <c r="AU47" s="1"/>
  <c r="AU38"/>
  <c r="AS39"/>
  <c r="AT39"/>
  <c r="AR39"/>
  <c r="AS40"/>
  <c r="AT40"/>
  <c r="AR40"/>
  <c r="AU40"/>
  <c r="AS41"/>
  <c r="AT41"/>
  <c r="AR41"/>
  <c r="AS42"/>
  <c r="AT42"/>
  <c r="AR42"/>
  <c r="AU42"/>
  <c r="AS44"/>
  <c r="AT44"/>
  <c r="AR44"/>
  <c r="AU44"/>
  <c r="AS45"/>
  <c r="AT45"/>
  <c r="AR45"/>
  <c r="AS46"/>
  <c r="AT46"/>
  <c r="AR46"/>
  <c r="AU46"/>
  <c r="AS47"/>
  <c r="AT47"/>
  <c r="AR47"/>
  <c r="AS48"/>
  <c r="AT48"/>
  <c r="AR48"/>
  <c r="AS49"/>
  <c r="AT49"/>
  <c r="AR49"/>
  <c r="AU49"/>
  <c r="AS50"/>
  <c r="AT50"/>
  <c r="AR50"/>
  <c r="AU50"/>
  <c r="AS51"/>
  <c r="AT51"/>
  <c r="AR51"/>
  <c r="AU51"/>
  <c r="AS52"/>
  <c r="AT52"/>
  <c r="AR52"/>
  <c r="AU52"/>
  <c r="AS53"/>
  <c r="AT53"/>
  <c r="AR53"/>
  <c r="AU53"/>
  <c r="AS54"/>
  <c r="AT54"/>
  <c r="AR54"/>
  <c r="AA5"/>
  <c r="AB5"/>
  <c r="Z5"/>
  <c r="AD5"/>
  <c r="AC5" s="1"/>
  <c r="AA6"/>
  <c r="AD6"/>
  <c r="AC6"/>
  <c r="AA7"/>
  <c r="AB7"/>
  <c r="AD7"/>
  <c r="AC7"/>
  <c r="AA8"/>
  <c r="AB8" s="1"/>
  <c r="Z8"/>
  <c r="AD8"/>
  <c r="AC8"/>
  <c r="AA9"/>
  <c r="AB9"/>
  <c r="Z9" s="1"/>
  <c r="AD9"/>
  <c r="AC9" s="1"/>
  <c r="AA10"/>
  <c r="AB10"/>
  <c r="Z10" s="1"/>
  <c r="AD10"/>
  <c r="AC10"/>
  <c r="AA11"/>
  <c r="AB11" s="1"/>
  <c r="AD11"/>
  <c r="AC11" s="1"/>
  <c r="AD12"/>
  <c r="AA13"/>
  <c r="AB13"/>
  <c r="Z13" s="1"/>
  <c r="AD13"/>
  <c r="AC13" s="1"/>
  <c r="AA14"/>
  <c r="Z14" s="1"/>
  <c r="AB14"/>
  <c r="AD14"/>
  <c r="AC14"/>
  <c r="AA15"/>
  <c r="AD15"/>
  <c r="AC15" s="1"/>
  <c r="AA16"/>
  <c r="AB16" s="1"/>
  <c r="AD16"/>
  <c r="AC16" s="1"/>
  <c r="AA17"/>
  <c r="AB17"/>
  <c r="Z17"/>
  <c r="AD17"/>
  <c r="AC17" s="1"/>
  <c r="AA18"/>
  <c r="AD18"/>
  <c r="AC18"/>
  <c r="AA19"/>
  <c r="AB19"/>
  <c r="AD19"/>
  <c r="AC19"/>
  <c r="AA20"/>
  <c r="AB20" s="1"/>
  <c r="Z20"/>
  <c r="AD20"/>
  <c r="AC20"/>
  <c r="AA21"/>
  <c r="AB21"/>
  <c r="Z21" s="1"/>
  <c r="AD21"/>
  <c r="AC21" s="1"/>
  <c r="AA22"/>
  <c r="AB22"/>
  <c r="Z22" s="1"/>
  <c r="AD22"/>
  <c r="AC22"/>
  <c r="AA23"/>
  <c r="AB23" s="1"/>
  <c r="AD23"/>
  <c r="AC23" s="1"/>
  <c r="AA24"/>
  <c r="AB24" s="1"/>
  <c r="AD24"/>
  <c r="AC24" s="1"/>
  <c r="AA25"/>
  <c r="AB25"/>
  <c r="Z25"/>
  <c r="AD25"/>
  <c r="AC25" s="1"/>
  <c r="AA26"/>
  <c r="AB26" s="1"/>
  <c r="Z26" s="1"/>
  <c r="AD26"/>
  <c r="AC26"/>
  <c r="AA27"/>
  <c r="AB27"/>
  <c r="AD27"/>
  <c r="AC27"/>
  <c r="AA28"/>
  <c r="AB28" s="1"/>
  <c r="Z28"/>
  <c r="AD28"/>
  <c r="AC28"/>
  <c r="AA29"/>
  <c r="AB29"/>
  <c r="Z29" s="1"/>
  <c r="AD29"/>
  <c r="AC29" s="1"/>
  <c r="AA30"/>
  <c r="Z30" s="1"/>
  <c r="AB30"/>
  <c r="AD30"/>
  <c r="AC30"/>
  <c r="AA31"/>
  <c r="AD31"/>
  <c r="AC31" s="1"/>
  <c r="AA32"/>
  <c r="AB32" s="1"/>
  <c r="AD32"/>
  <c r="AC32" s="1"/>
  <c r="AA33"/>
  <c r="AB33"/>
  <c r="Z33"/>
  <c r="AD33"/>
  <c r="AC33" s="1"/>
  <c r="AA34"/>
  <c r="AD34"/>
  <c r="AC34"/>
  <c r="AA35"/>
  <c r="AB35"/>
  <c r="AD35"/>
  <c r="AC35"/>
  <c r="AA36"/>
  <c r="AB36" s="1"/>
  <c r="Z36"/>
  <c r="AD36"/>
  <c r="AC36"/>
  <c r="AA37"/>
  <c r="AB37"/>
  <c r="Z37" s="1"/>
  <c r="AD37"/>
  <c r="AC37" s="1"/>
  <c r="AA38"/>
  <c r="AB38"/>
  <c r="Z38" s="1"/>
  <c r="AD38"/>
  <c r="AC38"/>
  <c r="AA39"/>
  <c r="AB39" s="1"/>
  <c r="AD39"/>
  <c r="AC39" s="1"/>
  <c r="AA40"/>
  <c r="AB40" s="1"/>
  <c r="AD40"/>
  <c r="AC40" s="1"/>
  <c r="AA41"/>
  <c r="AB41"/>
  <c r="Z41"/>
  <c r="AD41"/>
  <c r="AC41" s="1"/>
  <c r="AA42"/>
  <c r="AB42" s="1"/>
  <c r="Z42" s="1"/>
  <c r="AD42"/>
  <c r="AC42"/>
  <c r="AD43"/>
  <c r="AA44"/>
  <c r="AB44" s="1"/>
  <c r="AD44"/>
  <c r="AC44" s="1"/>
  <c r="AA45"/>
  <c r="AB45"/>
  <c r="Z45"/>
  <c r="AD45"/>
  <c r="AC45" s="1"/>
  <c r="AA46"/>
  <c r="AD46"/>
  <c r="AC46"/>
  <c r="AA47"/>
  <c r="AB47"/>
  <c r="AD47"/>
  <c r="AC47"/>
  <c r="AA48"/>
  <c r="AB48" s="1"/>
  <c r="Z48"/>
  <c r="AD48"/>
  <c r="AC48"/>
  <c r="AA49"/>
  <c r="AB49"/>
  <c r="Z49" s="1"/>
  <c r="AD49"/>
  <c r="AC49" s="1"/>
  <c r="AA50"/>
  <c r="AB50"/>
  <c r="Z50" s="1"/>
  <c r="AD50"/>
  <c r="AC50"/>
  <c r="AA51"/>
  <c r="AB51" s="1"/>
  <c r="AD51"/>
  <c r="AC51" s="1"/>
  <c r="AA52"/>
  <c r="AB52" s="1"/>
  <c r="AD52"/>
  <c r="AC52" s="1"/>
  <c r="AA53"/>
  <c r="AB53"/>
  <c r="Z53"/>
  <c r="AD53"/>
  <c r="AC53" s="1"/>
  <c r="AA54"/>
  <c r="AB54" s="1"/>
  <c r="Z54" s="1"/>
  <c r="AD54"/>
  <c r="AC54"/>
  <c r="AJ9"/>
  <c r="AI9"/>
  <c r="AJ10"/>
  <c r="AI10"/>
  <c r="AJ11"/>
  <c r="AI11"/>
  <c r="AJ12"/>
  <c r="AJ13"/>
  <c r="AI13" s="1"/>
  <c r="AJ14"/>
  <c r="AI14" s="1"/>
  <c r="AJ15"/>
  <c r="AI15"/>
  <c r="AJ16"/>
  <c r="AI16" s="1"/>
  <c r="AJ17"/>
  <c r="AI17" s="1"/>
  <c r="AJ18"/>
  <c r="AI18" s="1"/>
  <c r="AJ19"/>
  <c r="AI19"/>
  <c r="AJ20"/>
  <c r="AI20" s="1"/>
  <c r="AJ21"/>
  <c r="AI21" s="1"/>
  <c r="AJ22"/>
  <c r="AI22" s="1"/>
  <c r="AJ23"/>
  <c r="AI23"/>
  <c r="AJ24"/>
  <c r="AI24" s="1"/>
  <c r="AJ25"/>
  <c r="AI25" s="1"/>
  <c r="AJ26"/>
  <c r="AI26" s="1"/>
  <c r="AJ27"/>
  <c r="AI27"/>
  <c r="AJ28"/>
  <c r="AI28" s="1"/>
  <c r="AJ29"/>
  <c r="AI29" s="1"/>
  <c r="AJ30"/>
  <c r="AI30" s="1"/>
  <c r="AJ31"/>
  <c r="AI31"/>
  <c r="AJ32"/>
  <c r="AI32" s="1"/>
  <c r="AJ33"/>
  <c r="AI33" s="1"/>
  <c r="AJ34"/>
  <c r="AI34" s="1"/>
  <c r="AJ35"/>
  <c r="AI35"/>
  <c r="AJ36"/>
  <c r="AI36" s="1"/>
  <c r="AJ37"/>
  <c r="AI37" s="1"/>
  <c r="AJ38"/>
  <c r="AI38" s="1"/>
  <c r="AJ39"/>
  <c r="AI39"/>
  <c r="AJ40"/>
  <c r="AI40" s="1"/>
  <c r="AJ41"/>
  <c r="AI41" s="1"/>
  <c r="AJ42"/>
  <c r="AI42" s="1"/>
  <c r="AJ43"/>
  <c r="AI43"/>
  <c r="AJ44"/>
  <c r="AI44" s="1"/>
  <c r="AJ45"/>
  <c r="AI45" s="1"/>
  <c r="AJ46"/>
  <c r="AI46" s="1"/>
  <c r="AJ47"/>
  <c r="AI47"/>
  <c r="AJ48"/>
  <c r="AI48" s="1"/>
  <c r="AJ49"/>
  <c r="AI49" s="1"/>
  <c r="AJ50"/>
  <c r="AI50" s="1"/>
  <c r="AJ51"/>
  <c r="AI51"/>
  <c r="AJ52"/>
  <c r="AI52" s="1"/>
  <c r="AJ53"/>
  <c r="AI53" s="1"/>
  <c r="AJ54"/>
  <c r="AI54" s="1"/>
  <c r="AJ5"/>
  <c r="AI5"/>
  <c r="AJ6"/>
  <c r="AI6" s="1"/>
  <c r="AJ7"/>
  <c r="AI7" s="1"/>
  <c r="AJ8"/>
  <c r="AI8" s="1"/>
  <c r="AM5"/>
  <c r="AN5"/>
  <c r="AP5"/>
  <c r="AO5" s="1"/>
  <c r="AM6"/>
  <c r="AN6" s="1"/>
  <c r="AP6"/>
  <c r="AO6" s="1"/>
  <c r="AM7"/>
  <c r="AN7"/>
  <c r="AL7" s="1"/>
  <c r="AP7"/>
  <c r="AO7" s="1"/>
  <c r="AM8"/>
  <c r="AN8" s="1"/>
  <c r="AL8" s="1"/>
  <c r="AP8"/>
  <c r="AO8" s="1"/>
  <c r="AM9"/>
  <c r="AN9"/>
  <c r="AL9" s="1"/>
  <c r="AP9"/>
  <c r="AO9" s="1"/>
  <c r="AM10"/>
  <c r="AN10" s="1"/>
  <c r="AP10"/>
  <c r="AO10" s="1"/>
  <c r="AM11"/>
  <c r="AN11"/>
  <c r="AP11"/>
  <c r="AO11" s="1"/>
  <c r="AM12"/>
  <c r="AP12"/>
  <c r="AM13"/>
  <c r="AN13" s="1"/>
  <c r="AP13"/>
  <c r="AO13"/>
  <c r="AM14"/>
  <c r="AN14" s="1"/>
  <c r="AP14"/>
  <c r="AO14" s="1"/>
  <c r="AM15"/>
  <c r="AP15"/>
  <c r="AO15"/>
  <c r="AM16"/>
  <c r="AN16" s="1"/>
  <c r="AP16"/>
  <c r="AO16" s="1"/>
  <c r="AM17"/>
  <c r="AN17" s="1"/>
  <c r="AP17"/>
  <c r="AO17"/>
  <c r="AM18"/>
  <c r="AN18" s="1"/>
  <c r="AP18"/>
  <c r="AO18" s="1"/>
  <c r="AM19"/>
  <c r="AP19"/>
  <c r="AO19"/>
  <c r="AM20"/>
  <c r="AN20" s="1"/>
  <c r="AP20"/>
  <c r="AO20" s="1"/>
  <c r="AM21"/>
  <c r="AN21" s="1"/>
  <c r="AP21"/>
  <c r="AO21"/>
  <c r="AM22"/>
  <c r="AN22" s="1"/>
  <c r="AP22"/>
  <c r="AO22" s="1"/>
  <c r="AM23"/>
  <c r="AP23"/>
  <c r="AO23"/>
  <c r="AM24"/>
  <c r="AN24" s="1"/>
  <c r="AP24"/>
  <c r="AO24" s="1"/>
  <c r="AM25"/>
  <c r="AN25" s="1"/>
  <c r="AP25"/>
  <c r="AO25"/>
  <c r="AM26"/>
  <c r="AN26" s="1"/>
  <c r="AP26"/>
  <c r="AO26" s="1"/>
  <c r="AM27"/>
  <c r="AP27"/>
  <c r="AO27"/>
  <c r="AM28"/>
  <c r="AN28" s="1"/>
  <c r="AP28"/>
  <c r="AO28" s="1"/>
  <c r="AM29"/>
  <c r="AN29" s="1"/>
  <c r="AP29"/>
  <c r="AO29"/>
  <c r="AM30"/>
  <c r="AN30" s="1"/>
  <c r="AP30"/>
  <c r="AO30" s="1"/>
  <c r="AM31"/>
  <c r="AP31"/>
  <c r="AO31"/>
  <c r="AM32"/>
  <c r="AN32" s="1"/>
  <c r="AP32"/>
  <c r="AO32" s="1"/>
  <c r="AM33"/>
  <c r="AN33" s="1"/>
  <c r="AP33"/>
  <c r="AO33"/>
  <c r="AM34"/>
  <c r="AN34" s="1"/>
  <c r="AP34"/>
  <c r="AO34" s="1"/>
  <c r="AM35"/>
  <c r="AP35"/>
  <c r="AO35"/>
  <c r="AM36"/>
  <c r="AN36" s="1"/>
  <c r="AP36"/>
  <c r="AO36" s="1"/>
  <c r="AM37"/>
  <c r="AN37" s="1"/>
  <c r="AP37"/>
  <c r="AO37"/>
  <c r="AM38"/>
  <c r="AN38" s="1"/>
  <c r="AP38"/>
  <c r="AO38" s="1"/>
  <c r="AM39"/>
  <c r="AP39"/>
  <c r="AO39"/>
  <c r="AM40"/>
  <c r="AN40" s="1"/>
  <c r="AP40"/>
  <c r="AO40" s="1"/>
  <c r="AM41"/>
  <c r="AN41" s="1"/>
  <c r="AP41"/>
  <c r="AO41"/>
  <c r="AM42"/>
  <c r="AN42" s="1"/>
  <c r="AP42"/>
  <c r="AO42" s="1"/>
  <c r="AM43"/>
  <c r="AP43"/>
  <c r="AO43"/>
  <c r="AM44"/>
  <c r="AN44" s="1"/>
  <c r="AP44"/>
  <c r="AO44" s="1"/>
  <c r="AM45"/>
  <c r="AN45" s="1"/>
  <c r="AP45"/>
  <c r="AO45"/>
  <c r="AM46"/>
  <c r="AN46" s="1"/>
  <c r="AP46"/>
  <c r="AO46" s="1"/>
  <c r="AM47"/>
  <c r="AP47"/>
  <c r="AO47"/>
  <c r="AM48"/>
  <c r="AN48" s="1"/>
  <c r="AP48"/>
  <c r="AO48" s="1"/>
  <c r="AM49"/>
  <c r="AN49" s="1"/>
  <c r="AP49"/>
  <c r="AO49"/>
  <c r="AM50"/>
  <c r="AN50" s="1"/>
  <c r="AP50"/>
  <c r="AO50" s="1"/>
  <c r="AM51"/>
  <c r="AP51"/>
  <c r="AO51"/>
  <c r="AM52"/>
  <c r="AN52" s="1"/>
  <c r="AP52"/>
  <c r="AO52" s="1"/>
  <c r="AM53"/>
  <c r="AN53" s="1"/>
  <c r="AP53"/>
  <c r="AO53"/>
  <c r="AM54"/>
  <c r="AN54" s="1"/>
  <c r="AP54"/>
  <c r="AO54" s="1"/>
  <c r="AL5"/>
  <c r="AL11"/>
  <c r="AL14"/>
  <c r="AL16"/>
  <c r="AL17"/>
  <c r="AL18"/>
  <c r="AL20"/>
  <c r="AL22"/>
  <c r="AL25"/>
  <c r="AL26"/>
  <c r="AL28"/>
  <c r="AL30"/>
  <c r="AL32"/>
  <c r="AL33"/>
  <c r="AL34"/>
  <c r="AL36"/>
  <c r="AL38"/>
  <c r="AL41"/>
  <c r="AL42"/>
  <c r="AL44"/>
  <c r="AL46"/>
  <c r="AL48"/>
  <c r="AL49"/>
  <c r="AL50"/>
  <c r="AL52"/>
  <c r="AL54"/>
  <c r="F5"/>
  <c r="E5"/>
  <c r="F6"/>
  <c r="E6"/>
  <c r="F7"/>
  <c r="E7"/>
  <c r="F8"/>
  <c r="E8"/>
  <c r="F9"/>
  <c r="E9"/>
  <c r="F10"/>
  <c r="E10"/>
  <c r="F11"/>
  <c r="E11"/>
  <c r="F12"/>
  <c r="E12"/>
  <c r="F13"/>
  <c r="E13"/>
  <c r="F14"/>
  <c r="E14"/>
  <c r="F15"/>
  <c r="E15"/>
  <c r="F16"/>
  <c r="E16"/>
  <c r="F17"/>
  <c r="E17"/>
  <c r="F18"/>
  <c r="E18"/>
  <c r="F19"/>
  <c r="E19"/>
  <c r="F20"/>
  <c r="E20"/>
  <c r="F21"/>
  <c r="E21"/>
  <c r="F22"/>
  <c r="E22"/>
  <c r="F23"/>
  <c r="E23"/>
  <c r="F24"/>
  <c r="E24"/>
  <c r="F25"/>
  <c r="E25"/>
  <c r="F26"/>
  <c r="E26"/>
  <c r="F27"/>
  <c r="E27"/>
  <c r="F28"/>
  <c r="E28"/>
  <c r="F29"/>
  <c r="E29"/>
  <c r="F30"/>
  <c r="E30"/>
  <c r="F31"/>
  <c r="E31"/>
  <c r="F32"/>
  <c r="E32"/>
  <c r="F33"/>
  <c r="E33"/>
  <c r="F34"/>
  <c r="E34"/>
  <c r="F35"/>
  <c r="E35"/>
  <c r="F36"/>
  <c r="E36"/>
  <c r="F37"/>
  <c r="E37"/>
  <c r="F38"/>
  <c r="E38"/>
  <c r="F39"/>
  <c r="E39"/>
  <c r="F40"/>
  <c r="E40"/>
  <c r="F41"/>
  <c r="E41"/>
  <c r="F42"/>
  <c r="E42"/>
  <c r="F43"/>
  <c r="E43"/>
  <c r="F44"/>
  <c r="E44"/>
  <c r="F45"/>
  <c r="E45"/>
  <c r="F46"/>
  <c r="E46"/>
  <c r="F47"/>
  <c r="E47"/>
  <c r="F48"/>
  <c r="E48"/>
  <c r="F49"/>
  <c r="E49"/>
  <c r="F50"/>
  <c r="E50"/>
  <c r="F51"/>
  <c r="E51"/>
  <c r="F52"/>
  <c r="E52"/>
  <c r="F53"/>
  <c r="E53"/>
  <c r="F54"/>
  <c r="E54"/>
  <c r="L5"/>
  <c r="K5"/>
  <c r="L6"/>
  <c r="K6"/>
  <c r="L7"/>
  <c r="K7"/>
  <c r="L8"/>
  <c r="K8"/>
  <c r="L9"/>
  <c r="K9"/>
  <c r="L10"/>
  <c r="K10"/>
  <c r="L11"/>
  <c r="K11"/>
  <c r="L12"/>
  <c r="K12"/>
  <c r="L13"/>
  <c r="K13"/>
  <c r="L14"/>
  <c r="K14"/>
  <c r="L15"/>
  <c r="K15"/>
  <c r="L16"/>
  <c r="K16"/>
  <c r="L17"/>
  <c r="K17"/>
  <c r="L18"/>
  <c r="K18"/>
  <c r="L19"/>
  <c r="K19"/>
  <c r="L20"/>
  <c r="K20"/>
  <c r="L21"/>
  <c r="K21"/>
  <c r="L22"/>
  <c r="K22"/>
  <c r="L23"/>
  <c r="K23"/>
  <c r="L24"/>
  <c r="K24"/>
  <c r="L25"/>
  <c r="K25"/>
  <c r="L26"/>
  <c r="K26"/>
  <c r="L27"/>
  <c r="K27"/>
  <c r="L28"/>
  <c r="K28"/>
  <c r="L29"/>
  <c r="K29"/>
  <c r="L30"/>
  <c r="K30"/>
  <c r="L31"/>
  <c r="K31"/>
  <c r="L32"/>
  <c r="K32"/>
  <c r="L33"/>
  <c r="K33"/>
  <c r="L34"/>
  <c r="K34"/>
  <c r="L35"/>
  <c r="K35"/>
  <c r="L36"/>
  <c r="K36"/>
  <c r="L37"/>
  <c r="K37"/>
  <c r="L38"/>
  <c r="K38"/>
  <c r="L39"/>
  <c r="K39"/>
  <c r="L40"/>
  <c r="K40"/>
  <c r="L41"/>
  <c r="K41"/>
  <c r="L42"/>
  <c r="K42"/>
  <c r="L43"/>
  <c r="K43"/>
  <c r="L44"/>
  <c r="K44"/>
  <c r="L45"/>
  <c r="K45"/>
  <c r="L46"/>
  <c r="K46"/>
  <c r="L47"/>
  <c r="K47"/>
  <c r="L48"/>
  <c r="K48"/>
  <c r="L49"/>
  <c r="K49"/>
  <c r="L50"/>
  <c r="K50"/>
  <c r="L51"/>
  <c r="K51"/>
  <c r="L52"/>
  <c r="K52"/>
  <c r="L53"/>
  <c r="K53"/>
  <c r="L54"/>
  <c r="K54"/>
  <c r="U5"/>
  <c r="V5"/>
  <c r="T5" s="1"/>
  <c r="X5"/>
  <c r="W5" s="1"/>
  <c r="U6"/>
  <c r="V6"/>
  <c r="T6" s="1"/>
  <c r="X6"/>
  <c r="W6"/>
  <c r="U7"/>
  <c r="V7" s="1"/>
  <c r="X7"/>
  <c r="W7" s="1"/>
  <c r="U8"/>
  <c r="V8" s="1"/>
  <c r="X8"/>
  <c r="W8" s="1"/>
  <c r="U9"/>
  <c r="V9"/>
  <c r="T9"/>
  <c r="X9"/>
  <c r="W9" s="1"/>
  <c r="U10"/>
  <c r="X10"/>
  <c r="W10"/>
  <c r="U11"/>
  <c r="V11"/>
  <c r="X11"/>
  <c r="W11"/>
  <c r="U12"/>
  <c r="V12" s="1"/>
  <c r="T12"/>
  <c r="X12"/>
  <c r="W12"/>
  <c r="U13"/>
  <c r="V13"/>
  <c r="T13" s="1"/>
  <c r="X13"/>
  <c r="W13" s="1"/>
  <c r="U14"/>
  <c r="T14" s="1"/>
  <c r="V14"/>
  <c r="X14"/>
  <c r="W14" s="1"/>
  <c r="U15"/>
  <c r="X15"/>
  <c r="U16"/>
  <c r="X16"/>
  <c r="W16"/>
  <c r="U17"/>
  <c r="T17" s="1"/>
  <c r="V17"/>
  <c r="X17"/>
  <c r="W17" s="1"/>
  <c r="U18"/>
  <c r="V18" s="1"/>
  <c r="T18" s="1"/>
  <c r="X18"/>
  <c r="W18"/>
  <c r="U19"/>
  <c r="V19"/>
  <c r="T19" s="1"/>
  <c r="X19"/>
  <c r="W19" s="1"/>
  <c r="U20"/>
  <c r="X20"/>
  <c r="W20"/>
  <c r="U21"/>
  <c r="T21" s="1"/>
  <c r="V21"/>
  <c r="X21"/>
  <c r="W21" s="1"/>
  <c r="U22"/>
  <c r="V22" s="1"/>
  <c r="T22" s="1"/>
  <c r="X22"/>
  <c r="W22"/>
  <c r="U23"/>
  <c r="V23"/>
  <c r="T23" s="1"/>
  <c r="X23"/>
  <c r="W23" s="1"/>
  <c r="U24"/>
  <c r="X24"/>
  <c r="W24"/>
  <c r="U25"/>
  <c r="T25" s="1"/>
  <c r="V25"/>
  <c r="X25"/>
  <c r="W25" s="1"/>
  <c r="U26"/>
  <c r="V26" s="1"/>
  <c r="T26" s="1"/>
  <c r="X26"/>
  <c r="W26"/>
  <c r="U27"/>
  <c r="V27"/>
  <c r="T27" s="1"/>
  <c r="X27"/>
  <c r="W27" s="1"/>
  <c r="U28"/>
  <c r="X28"/>
  <c r="W28"/>
  <c r="U29"/>
  <c r="T29" s="1"/>
  <c r="V29"/>
  <c r="X29"/>
  <c r="W29" s="1"/>
  <c r="U30"/>
  <c r="V30" s="1"/>
  <c r="T30" s="1"/>
  <c r="X30"/>
  <c r="W30"/>
  <c r="U31"/>
  <c r="V31"/>
  <c r="T31" s="1"/>
  <c r="X31"/>
  <c r="W31" s="1"/>
  <c r="U32"/>
  <c r="X32"/>
  <c r="W32"/>
  <c r="U33"/>
  <c r="V33"/>
  <c r="T33" s="1"/>
  <c r="X33"/>
  <c r="W33" s="1"/>
  <c r="U34"/>
  <c r="X34"/>
  <c r="W34"/>
  <c r="U35"/>
  <c r="T35" s="1"/>
  <c r="V35"/>
  <c r="X35"/>
  <c r="W35" s="1"/>
  <c r="U36"/>
  <c r="V36" s="1"/>
  <c r="T36" s="1"/>
  <c r="X36"/>
  <c r="W36"/>
  <c r="U37"/>
  <c r="V37"/>
  <c r="T37" s="1"/>
  <c r="X37"/>
  <c r="W37" s="1"/>
  <c r="U38"/>
  <c r="X38"/>
  <c r="W38"/>
  <c r="U39"/>
  <c r="T39" s="1"/>
  <c r="V39"/>
  <c r="X39"/>
  <c r="W39" s="1"/>
  <c r="U40"/>
  <c r="V40" s="1"/>
  <c r="T40" s="1"/>
  <c r="X40"/>
  <c r="W40"/>
  <c r="U41"/>
  <c r="V41"/>
  <c r="T41" s="1"/>
  <c r="X41"/>
  <c r="W41" s="1"/>
  <c r="U42"/>
  <c r="X42"/>
  <c r="W42"/>
  <c r="U43"/>
  <c r="T43" s="1"/>
  <c r="V43"/>
  <c r="X43"/>
  <c r="W43" s="1"/>
  <c r="U44"/>
  <c r="V44" s="1"/>
  <c r="T44" s="1"/>
  <c r="X44"/>
  <c r="W44"/>
  <c r="U45"/>
  <c r="V45"/>
  <c r="T45" s="1"/>
  <c r="X45"/>
  <c r="W45" s="1"/>
  <c r="U46"/>
  <c r="X46"/>
  <c r="W46"/>
  <c r="U47"/>
  <c r="T47" s="1"/>
  <c r="V47"/>
  <c r="X47"/>
  <c r="W47" s="1"/>
  <c r="U48"/>
  <c r="V48" s="1"/>
  <c r="T48" s="1"/>
  <c r="X48"/>
  <c r="W48"/>
  <c r="U49"/>
  <c r="V49"/>
  <c r="T49" s="1"/>
  <c r="X49"/>
  <c r="W49" s="1"/>
  <c r="U50"/>
  <c r="X50"/>
  <c r="W50"/>
  <c r="U51"/>
  <c r="T51" s="1"/>
  <c r="V51"/>
  <c r="X51"/>
  <c r="W51" s="1"/>
  <c r="U52"/>
  <c r="V52" s="1"/>
  <c r="T52" s="1"/>
  <c r="X52"/>
  <c r="W52"/>
  <c r="U53"/>
  <c r="V53"/>
  <c r="T53" s="1"/>
  <c r="X53"/>
  <c r="W53" s="1"/>
  <c r="U54"/>
  <c r="X54"/>
  <c r="W54"/>
  <c r="R5"/>
  <c r="Q5"/>
  <c r="R6"/>
  <c r="Q6"/>
  <c r="R7"/>
  <c r="Q7"/>
  <c r="R8"/>
  <c r="Q8"/>
  <c r="R9"/>
  <c r="Q9"/>
  <c r="R10"/>
  <c r="Q10"/>
  <c r="R11"/>
  <c r="Q11"/>
  <c r="R12"/>
  <c r="Q12"/>
  <c r="R13"/>
  <c r="Q13"/>
  <c r="R14"/>
  <c r="Q14"/>
  <c r="R15"/>
  <c r="Q15"/>
  <c r="R16"/>
  <c r="Q16"/>
  <c r="R17"/>
  <c r="Q17"/>
  <c r="R18"/>
  <c r="Q18"/>
  <c r="R19"/>
  <c r="Q19"/>
  <c r="R20"/>
  <c r="Q20"/>
  <c r="R21"/>
  <c r="Q21" s="1"/>
  <c r="R22"/>
  <c r="Q22"/>
  <c r="R23"/>
  <c r="Q23" s="1"/>
  <c r="R24"/>
  <c r="Q24"/>
  <c r="R25"/>
  <c r="Q25" s="1"/>
  <c r="R26"/>
  <c r="Q26"/>
  <c r="R27"/>
  <c r="Q27" s="1"/>
  <c r="R28"/>
  <c r="Q28"/>
  <c r="R29"/>
  <c r="Q29" s="1"/>
  <c r="R30"/>
  <c r="Q30"/>
  <c r="R31"/>
  <c r="Q31" s="1"/>
  <c r="R32"/>
  <c r="Q32"/>
  <c r="R33"/>
  <c r="Q33" s="1"/>
  <c r="R34"/>
  <c r="Q34"/>
  <c r="R35"/>
  <c r="Q35" s="1"/>
  <c r="R36"/>
  <c r="Q36"/>
  <c r="R37"/>
  <c r="Q37" s="1"/>
  <c r="R38"/>
  <c r="Q38"/>
  <c r="R39"/>
  <c r="Q39" s="1"/>
  <c r="R40"/>
  <c r="Q40"/>
  <c r="R41"/>
  <c r="Q41" s="1"/>
  <c r="R42"/>
  <c r="Q42"/>
  <c r="R43"/>
  <c r="Q43" s="1"/>
  <c r="R44"/>
  <c r="Q44"/>
  <c r="R45"/>
  <c r="Q45" s="1"/>
  <c r="R46"/>
  <c r="Q46"/>
  <c r="R47"/>
  <c r="Q47" s="1"/>
  <c r="R48"/>
  <c r="Q48"/>
  <c r="R49"/>
  <c r="Q49" s="1"/>
  <c r="R50"/>
  <c r="Q50"/>
  <c r="R51"/>
  <c r="Q51" s="1"/>
  <c r="R52"/>
  <c r="Q52"/>
  <c r="R53"/>
  <c r="Q53" s="1"/>
  <c r="R54"/>
  <c r="Q54"/>
  <c r="V54" l="1"/>
  <c r="T54" s="1"/>
  <c r="V50"/>
  <c r="T50" s="1"/>
  <c r="V46"/>
  <c r="T46" s="1"/>
  <c r="V42"/>
  <c r="T42" s="1"/>
  <c r="V38"/>
  <c r="T38" s="1"/>
  <c r="V34"/>
  <c r="T34" s="1"/>
  <c r="V28"/>
  <c r="T28" s="1"/>
  <c r="V24"/>
  <c r="T24" s="1"/>
  <c r="V20"/>
  <c r="T20" s="1"/>
  <c r="V16"/>
  <c r="T16" s="1"/>
  <c r="T11"/>
  <c r="V10"/>
  <c r="T10" s="1"/>
  <c r="T8"/>
  <c r="AL53"/>
  <c r="AL37"/>
  <c r="AL21"/>
  <c r="Z52"/>
  <c r="Z40"/>
  <c r="Z27"/>
  <c r="Z24"/>
  <c r="AR38"/>
  <c r="AR32"/>
  <c r="AR30"/>
  <c r="AR16"/>
  <c r="AN47"/>
  <c r="AL47" s="1"/>
  <c r="AN43"/>
  <c r="AL43" s="1"/>
  <c r="AN39"/>
  <c r="AL39" s="1"/>
  <c r="AN35"/>
  <c r="AL35" s="1"/>
  <c r="AN31"/>
  <c r="AL31" s="1"/>
  <c r="AN27"/>
  <c r="AL27" s="1"/>
  <c r="AN23"/>
  <c r="AL23" s="1"/>
  <c r="AN19"/>
  <c r="AL19" s="1"/>
  <c r="AN15"/>
  <c r="AL15" s="1"/>
  <c r="Z31"/>
  <c r="AN51"/>
  <c r="AL51" s="1"/>
  <c r="AL45"/>
  <c r="AL40"/>
  <c r="AL29"/>
  <c r="AL24"/>
  <c r="AL13"/>
  <c r="Z47"/>
  <c r="AB46"/>
  <c r="Z46" s="1"/>
  <c r="Z44"/>
  <c r="Z35"/>
  <c r="AB34"/>
  <c r="Z34" s="1"/>
  <c r="Z32"/>
  <c r="AB31"/>
  <c r="Z19"/>
  <c r="AB18"/>
  <c r="Z18" s="1"/>
  <c r="Z16"/>
  <c r="AB15"/>
  <c r="Z15" s="1"/>
  <c r="Z7"/>
  <c r="AB6"/>
  <c r="Z6" s="1"/>
  <c r="AT37"/>
  <c r="AR37" s="1"/>
  <c r="AR36"/>
  <c r="AT35"/>
  <c r="AR35" s="1"/>
  <c r="AT29"/>
  <c r="AR29" s="1"/>
  <c r="AR26"/>
  <c r="AT18"/>
  <c r="AR18" s="1"/>
  <c r="AR14"/>
  <c r="AR11"/>
  <c r="AT8"/>
  <c r="AR8" s="1"/>
  <c r="AT5"/>
  <c r="AR5" s="1"/>
  <c r="H53"/>
  <c r="J50"/>
  <c r="H50" s="1"/>
  <c r="J47"/>
  <c r="H47" s="1"/>
  <c r="H45"/>
  <c r="J42"/>
  <c r="H42" s="1"/>
  <c r="J39"/>
  <c r="H39" s="1"/>
  <c r="H37"/>
  <c r="J34"/>
  <c r="H34" s="1"/>
  <c r="J31"/>
  <c r="H31" s="1"/>
  <c r="H29"/>
  <c r="J26"/>
  <c r="H26" s="1"/>
  <c r="J23"/>
  <c r="H23" s="1"/>
  <c r="H21"/>
  <c r="J18"/>
  <c r="H18" s="1"/>
  <c r="J15"/>
  <c r="H15" s="1"/>
  <c r="H13"/>
  <c r="J10"/>
  <c r="H10" s="1"/>
  <c r="J7"/>
  <c r="H7" s="1"/>
  <c r="H5"/>
  <c r="T7"/>
  <c r="AL10"/>
  <c r="AL6"/>
  <c r="Z51"/>
  <c r="Z39"/>
  <c r="Z23"/>
  <c r="Z11"/>
  <c r="AR15"/>
  <c r="H54"/>
  <c r="H46"/>
  <c r="H38"/>
  <c r="H30"/>
  <c r="H22"/>
  <c r="H14"/>
  <c r="H6"/>
  <c r="B4"/>
  <c r="B51"/>
  <c r="B47"/>
  <c r="B43"/>
  <c r="B39"/>
  <c r="B35"/>
  <c r="B31"/>
  <c r="B27"/>
  <c r="B23"/>
  <c r="B19"/>
  <c r="B15"/>
  <c r="B11"/>
  <c r="B7"/>
  <c r="AF54"/>
  <c r="AF50"/>
  <c r="AF46"/>
  <c r="AF42"/>
  <c r="AF38"/>
  <c r="AF34"/>
  <c r="AF30"/>
  <c r="AF26"/>
  <c r="AF22"/>
  <c r="AF18"/>
  <c r="AF14"/>
  <c r="AF9"/>
  <c r="AF5"/>
  <c r="D52"/>
  <c r="B52" s="1"/>
  <c r="D48"/>
  <c r="B48" s="1"/>
  <c r="D44"/>
  <c r="B44" s="1"/>
  <c r="D40"/>
  <c r="B40" s="1"/>
  <c r="D36"/>
  <c r="B36" s="1"/>
  <c r="D32"/>
  <c r="B32" s="1"/>
  <c r="D28"/>
  <c r="B28" s="1"/>
  <c r="D24"/>
  <c r="B24" s="1"/>
  <c r="D20"/>
  <c r="B20" s="1"/>
  <c r="D16"/>
  <c r="B16" s="1"/>
  <c r="D12"/>
  <c r="B12" s="1"/>
  <c r="D8"/>
  <c r="B8" s="1"/>
  <c r="AH4"/>
  <c r="AF4" s="1"/>
  <c r="AH51"/>
  <c r="AF51" s="1"/>
  <c r="AH47"/>
  <c r="AF47" s="1"/>
  <c r="AH43"/>
  <c r="AF43" s="1"/>
  <c r="AH39"/>
  <c r="AF39" s="1"/>
  <c r="AH35"/>
  <c r="AF35" s="1"/>
  <c r="AH31"/>
  <c r="AF31" s="1"/>
  <c r="AH27"/>
  <c r="AF27" s="1"/>
  <c r="AH23"/>
  <c r="AF23" s="1"/>
  <c r="AH19"/>
  <c r="AF19" s="1"/>
  <c r="AH15"/>
  <c r="AF15" s="1"/>
  <c r="AB4"/>
  <c r="Z4" s="1"/>
  <c r="P16"/>
  <c r="N16" s="1"/>
  <c r="P12"/>
  <c r="N12" s="1"/>
  <c r="P30"/>
  <c r="N30" s="1"/>
  <c r="P8"/>
  <c r="N8" s="1"/>
  <c r="P45"/>
  <c r="N45" s="1"/>
  <c r="P22"/>
  <c r="N22" s="1"/>
  <c r="P44"/>
  <c r="N44" s="1"/>
  <c r="P47"/>
  <c r="N47" s="1"/>
  <c r="P21"/>
  <c r="N21" s="1"/>
  <c r="P4"/>
  <c r="N4" s="1"/>
  <c r="P41"/>
  <c r="N41" s="1"/>
  <c r="P19"/>
  <c r="N19" s="1"/>
  <c r="P25"/>
  <c r="N25" s="1"/>
  <c r="AF10"/>
  <c r="AF6"/>
  <c r="D53"/>
  <c r="B53" s="1"/>
  <c r="D49"/>
  <c r="B49" s="1"/>
  <c r="D45"/>
  <c r="B45" s="1"/>
  <c r="D41"/>
  <c r="B41" s="1"/>
  <c r="D37"/>
  <c r="B37" s="1"/>
  <c r="D33"/>
  <c r="B33" s="1"/>
  <c r="D29"/>
  <c r="B29" s="1"/>
  <c r="D25"/>
  <c r="B25" s="1"/>
  <c r="D21"/>
  <c r="B21" s="1"/>
  <c r="D17"/>
  <c r="B17" s="1"/>
  <c r="D13"/>
  <c r="B13" s="1"/>
  <c r="D9"/>
  <c r="B9" s="1"/>
  <c r="D5"/>
  <c r="B5" s="1"/>
  <c r="AH52"/>
  <c r="AF52" s="1"/>
  <c r="AH48"/>
  <c r="AF48" s="1"/>
  <c r="AH44"/>
  <c r="AF44" s="1"/>
  <c r="AH40"/>
  <c r="AF40" s="1"/>
  <c r="AH36"/>
  <c r="AF36" s="1"/>
  <c r="AH32"/>
  <c r="AF32" s="1"/>
  <c r="AH28"/>
  <c r="AF28" s="1"/>
  <c r="AH24"/>
  <c r="AF24" s="1"/>
  <c r="AH20"/>
  <c r="AF20" s="1"/>
  <c r="AH16"/>
  <c r="AF16" s="1"/>
  <c r="AF7"/>
  <c r="D54"/>
  <c r="B54" s="1"/>
  <c r="D50"/>
  <c r="B50" s="1"/>
  <c r="D46"/>
  <c r="B46" s="1"/>
  <c r="D42"/>
  <c r="B42" s="1"/>
  <c r="D38"/>
  <c r="B38" s="1"/>
  <c r="D34"/>
  <c r="B34" s="1"/>
  <c r="D30"/>
  <c r="B30" s="1"/>
  <c r="D26"/>
  <c r="B26" s="1"/>
  <c r="D22"/>
  <c r="B22" s="1"/>
  <c r="D18"/>
  <c r="B18" s="1"/>
  <c r="D14"/>
  <c r="B14" s="1"/>
  <c r="D10"/>
  <c r="B10" s="1"/>
  <c r="D6"/>
  <c r="B6" s="1"/>
  <c r="AH53"/>
  <c r="AF53" s="1"/>
  <c r="AH49"/>
  <c r="AF49" s="1"/>
  <c r="AH45"/>
  <c r="AF45" s="1"/>
  <c r="AH41"/>
  <c r="AF41" s="1"/>
  <c r="AH37"/>
  <c r="AF37" s="1"/>
  <c r="AH33"/>
  <c r="AF33" s="1"/>
  <c r="AH29"/>
  <c r="AF29" s="1"/>
  <c r="AH25"/>
  <c r="AF25" s="1"/>
  <c r="AH21"/>
  <c r="AF21" s="1"/>
  <c r="AH17"/>
  <c r="AF17" s="1"/>
  <c r="AH13"/>
  <c r="AF13" s="1"/>
  <c r="AF8"/>
</calcChain>
</file>

<file path=xl/sharedStrings.xml><?xml version="1.0" encoding="utf-8"?>
<sst xmlns="http://schemas.openxmlformats.org/spreadsheetml/2006/main" count="368" uniqueCount="112">
  <si>
    <t>Meaningful Use Acceleration State Challenge Measures - As of October 2012</t>
  </si>
  <si>
    <t>Number of Eligible Professionals who have received a payment under Medicare or Medicaid</t>
  </si>
  <si>
    <t>Number of eligible professionals who have received a payment under Medicare</t>
  </si>
  <si>
    <t>Number of eligible professionals who have received a payment under Medicaid</t>
  </si>
  <si>
    <t>Share of physicians, NPs, and PAs who have received a payment under Medicare or Medicaid</t>
  </si>
  <si>
    <t>Number of eligible hospitals that have received a payment under Medicare or Medicaid</t>
  </si>
  <si>
    <t>Share of hospitals that have received a payment under Medicare or Medicaid</t>
  </si>
  <si>
    <t>Number of eligible professionals in rural areas who have received a payment under Medicare or Medicaid</t>
  </si>
  <si>
    <t>Number of eligible hospitals in rural areas that have received a payment under Medicare or Medicaid</t>
  </si>
  <si>
    <t>State</t>
  </si>
  <si>
    <t>State Score</t>
  </si>
  <si>
    <t>Rank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</si>
  <si>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</si>
  <si>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</si>
  <si>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</si>
  <si>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</si>
  <si>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</si>
  <si>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</si>
  <si>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</si>
  <si>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</si>
  <si>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</si>
  <si>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.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</si>
  <si>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</si>
  <si>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</si>
  <si>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</si>
  <si>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</si>
  <si>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</si>
  <si>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</si>
  <si>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</si>
  <si>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</si>
  <si>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</si>
  <si>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</si>
  <si>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</si>
  <si>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</si>
  <si>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</si>
  <si>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</si>
  <si>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</si>
  <si>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</si>
  <si>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</si>
  <si>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</si>
  <si>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</si>
  <si>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</si>
  <si>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</si>
  <si>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</si>
  <si>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</si>
  <si>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</si>
  <si>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</si>
  <si>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</si>
  <si>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</si>
  <si>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</si>
  <si>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</si>
  <si>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</si>
  <si>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</si>
  <si>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</si>
  <si>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</si>
  <si>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</si>
  <si>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</si>
  <si>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</si>
  <si>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</si>
  <si>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</si>
  <si>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</si>
  <si>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</si>
  <si>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</si>
  <si>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</si>
  <si>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Meaningful Use Acceleration State Challenge Measures Detail</t>
  </si>
  <si>
    <t>Measure</t>
  </si>
  <si>
    <t>Numerator</t>
  </si>
  <si>
    <t>Numerator Source</t>
  </si>
  <si>
    <t>Denominator</t>
  </si>
  <si>
    <t>Denominator Source</t>
  </si>
  <si>
    <t>Progress toward EHR Incentive Payment among Eligible Professionals</t>
  </si>
  <si>
    <t>Number of eligible professionals who have received a payment under the Medicare or Medicaid EHR Incentive Program</t>
  </si>
  <si>
    <t xml:space="preserve">Unduplicated count of eligible professionals who have received a payment under the Medicare or Medicaid EHR Incentive Program </t>
  </si>
  <si>
    <t>CMS Payment Report</t>
  </si>
  <si>
    <t>n/a</t>
  </si>
  <si>
    <t>Number of eligible professionals who have received a payment under the Medicare EHR Incentive Program</t>
  </si>
  <si>
    <t xml:space="preserve">Unduplicated count of eligible professionals who have received a payment under the Medicare EHR Incentive Program </t>
  </si>
  <si>
    <t>Number of eligible professionals who have received a payment under the Medicaid EHR Incentive Program</t>
  </si>
  <si>
    <t xml:space="preserve">Unduplicated count of eligible professionals who have received a payment under the Medicaid EHR Incentive Program </t>
  </si>
  <si>
    <t xml:space="preserve">Unduplicated count of physicians, NPs, and PAs who have received a payment under the Medicare or Medicaid EHR Incentive Program </t>
  </si>
  <si>
    <t>Number of ambulatory physicians, NPs, and PAs in active practice</t>
  </si>
  <si>
    <t>SK&amp;A</t>
  </si>
  <si>
    <t>Progress toward EHR Incentive Payment among Eligible Hospitals</t>
  </si>
  <si>
    <t>Number of eligible hospitals that have received a payment under the Medicare or Medicaid EHR Incentive Program</t>
  </si>
  <si>
    <t xml:space="preserve">Unduplicated count of eligible hospitals that have received a payment under the Medicare or Medicaid EHR Incentive Program </t>
  </si>
  <si>
    <t>Number of short stay and critical access hospitals in the state</t>
  </si>
  <si>
    <t>CMS Data Compendium 2011</t>
  </si>
  <si>
    <t>Progress toward EHR Incentive Payment in Rural Areas</t>
  </si>
  <si>
    <t>Number of eligible professionals in rural areas who have received a payment under the Medicare or Medicaid EHR Incentive Program</t>
  </si>
  <si>
    <t>Unduplicated count of eligible professionals who have received a payment under the Medicare or Medicaid EHR Incentive Program and have a business zip code located in a nonmetropolitan county according to the Office of Management and Budget Core Based Statistical Area designations</t>
  </si>
  <si>
    <t>CMS Registration and Payment Report</t>
  </si>
  <si>
    <t>Number of eligible hospitals in rural areas who have received a payment under the Medicare or Medicaid EHR Incentive Program</t>
  </si>
  <si>
    <t>Unduplicated count of eligible hospitals that have received a payment under the Medicare or Medicaid EHR Incentive Program and have a business zip code located in a nonmetropolitan county according to the Office of Management and Budget Core Based Statistical Area designations</t>
  </si>
  <si>
    <t>Meaningful Use Acceleration State Challenge Measures - As of June 2012</t>
  </si>
  <si>
    <t>Oct-Rank</t>
  </si>
  <si>
    <t>Oct-Score</t>
  </si>
  <si>
    <t>Score_C%</t>
  </si>
  <si>
    <t>Oct-Jun</t>
  </si>
  <si>
    <t xml:space="preserve">Share of physicians, NPs, and PAs who have received a payment under Medicare or Medicaid </t>
  </si>
  <si>
    <t>Change from June to October 2012</t>
  </si>
  <si>
    <t>Share of hospitals that have received a payment under the Medicare or Medicaid EHR Incentive Program</t>
  </si>
  <si>
    <t>Share of ambulatory physicians, NPs, and PAs who have received a payment under the Medicare or Medicaid EHR Incentive Program</t>
  </si>
  <si>
    <t>Oct. Score</t>
  </si>
  <si>
    <t>Percentage 
(PP Change)</t>
  </si>
  <si>
    <t># in Oct.
(% Increase)</t>
  </si>
  <si>
    <t>Oct. Share</t>
  </si>
  <si>
    <t xml:space="preserve">PP Change </t>
  </si>
  <si>
    <t>PP Change</t>
  </si>
  <si>
    <t>Oct. Rank 
(Change)</t>
  </si>
  <si>
    <t>Oct
Rank</t>
  </si>
  <si>
    <t>Oct-Jun
Rank</t>
  </si>
  <si>
    <t>Rank 
(Change)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</si>
</sst>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%;\(0%\)"/>
    <numFmt numFmtId="165" formatCode="0.0"/>
    <numFmt numFmtId="166" formatCode="_(* #,##0_);_(* \(#,##0\);_(* &quot;-&quot;??_);_(@_)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EEE9A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Border="1"/>
    <xf numFmtId="0" fontId="0" fillId="0" borderId="3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" fillId="2" borderId="2" xfId="0" applyFont="1" applyFill="1" applyBorder="1" applyAlignment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0" xfId="0" applyFont="1" applyFill="1" applyBorder="1"/>
    <xf numFmtId="0" fontId="0" fillId="2" borderId="0" xfId="0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3" fontId="0" fillId="0" borderId="0" xfId="0" applyNumberFormat="1" applyBorder="1"/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Border="1" applyAlignment="1">
      <alignment horizontal="left" wrapText="1"/>
    </xf>
    <xf numFmtId="0" fontId="0" fillId="2" borderId="0" xfId="0" applyFill="1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/>
    </xf>
    <xf numFmtId="0" fontId="4" fillId="0" borderId="0" xfId="0" applyFont="1" applyBorder="1"/>
    <xf numFmtId="0" fontId="0" fillId="0" borderId="3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NumberFormat="1"/>
    <xf numFmtId="17" fontId="0" fillId="0" borderId="0" xfId="0" applyNumberFormat="1"/>
    <xf numFmtId="0" fontId="0" fillId="0" borderId="8" xfId="0" applyNumberFormat="1" applyBorder="1"/>
    <xf numFmtId="0" fontId="0" fillId="0" borderId="9" xfId="0" applyNumberFormat="1" applyBorder="1" applyAlignment="1">
      <alignment horizontal="left"/>
    </xf>
    <xf numFmtId="0" fontId="0" fillId="0" borderId="9" xfId="0" applyNumberFormat="1" applyBorder="1" applyAlignment="1">
      <alignment horizontal="right"/>
    </xf>
    <xf numFmtId="0" fontId="0" fillId="0" borderId="10" xfId="0" applyNumberFormat="1" applyBorder="1" applyAlignment="1">
      <alignment horizontal="left"/>
    </xf>
    <xf numFmtId="0" fontId="0" fillId="0" borderId="10" xfId="0" applyNumberFormat="1" applyBorder="1" applyAlignment="1">
      <alignment horizontal="right"/>
    </xf>
    <xf numFmtId="0" fontId="0" fillId="0" borderId="11" xfId="0" applyNumberFormat="1" applyBorder="1" applyAlignment="1">
      <alignment horizontal="left"/>
    </xf>
    <xf numFmtId="0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9" fontId="0" fillId="0" borderId="9" xfId="0" applyNumberFormat="1" applyBorder="1" applyAlignment="1">
      <alignment horizontal="right"/>
    </xf>
    <xf numFmtId="9" fontId="0" fillId="0" borderId="10" xfId="0" applyNumberFormat="1" applyBorder="1" applyAlignment="1">
      <alignment horizontal="right"/>
    </xf>
    <xf numFmtId="9" fontId="0" fillId="0" borderId="11" xfId="0" applyNumberFormat="1" applyBorder="1" applyAlignment="1">
      <alignment horizontal="right"/>
    </xf>
    <xf numFmtId="0" fontId="0" fillId="0" borderId="8" xfId="0" applyNumberFormat="1" applyFill="1" applyBorder="1"/>
    <xf numFmtId="0" fontId="0" fillId="0" borderId="0" xfId="0" applyNumberFormat="1" applyFill="1"/>
    <xf numFmtId="0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left"/>
    </xf>
    <xf numFmtId="0" fontId="6" fillId="2" borderId="9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right" indent="1"/>
    </xf>
    <xf numFmtId="0" fontId="6" fillId="2" borderId="10" xfId="0" applyNumberFormat="1" applyFont="1" applyFill="1" applyBorder="1" applyAlignment="1">
      <alignment horizontal="left"/>
    </xf>
    <xf numFmtId="0" fontId="6" fillId="2" borderId="10" xfId="0" applyNumberFormat="1" applyFont="1" applyFill="1" applyBorder="1" applyAlignment="1">
      <alignment horizontal="right" indent="1"/>
    </xf>
    <xf numFmtId="0" fontId="6" fillId="2" borderId="11" xfId="0" applyNumberFormat="1" applyFont="1" applyFill="1" applyBorder="1" applyAlignment="1">
      <alignment horizontal="left"/>
    </xf>
    <xf numFmtId="0" fontId="6" fillId="2" borderId="11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right" indent="1"/>
    </xf>
    <xf numFmtId="0" fontId="6" fillId="2" borderId="10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/>
    </xf>
    <xf numFmtId="166" fontId="6" fillId="2" borderId="9" xfId="1" applyNumberFormat="1" applyFont="1" applyFill="1" applyBorder="1" applyAlignment="1">
      <alignment horizontal="right" indent="1"/>
    </xf>
    <xf numFmtId="1" fontId="6" fillId="2" borderId="9" xfId="0" applyNumberFormat="1" applyFont="1" applyFill="1" applyBorder="1" applyAlignment="1">
      <alignment horizontal="right" indent="1"/>
    </xf>
    <xf numFmtId="165" fontId="6" fillId="2" borderId="9" xfId="0" applyNumberFormat="1" applyFont="1" applyFill="1" applyBorder="1" applyAlignment="1">
      <alignment horizontal="right" indent="1"/>
    </xf>
    <xf numFmtId="166" fontId="6" fillId="2" borderId="10" xfId="1" applyNumberFormat="1" applyFont="1" applyFill="1" applyBorder="1" applyAlignment="1">
      <alignment horizontal="right" indent="1"/>
    </xf>
    <xf numFmtId="1" fontId="6" fillId="2" borderId="10" xfId="0" applyNumberFormat="1" applyFont="1" applyFill="1" applyBorder="1" applyAlignment="1">
      <alignment horizontal="right" indent="1"/>
    </xf>
    <xf numFmtId="165" fontId="6" fillId="2" borderId="10" xfId="0" applyNumberFormat="1" applyFont="1" applyFill="1" applyBorder="1" applyAlignment="1">
      <alignment horizontal="right" indent="1"/>
    </xf>
    <xf numFmtId="166" fontId="6" fillId="2" borderId="11" xfId="1" applyNumberFormat="1" applyFont="1" applyFill="1" applyBorder="1" applyAlignment="1">
      <alignment horizontal="right" indent="1"/>
    </xf>
    <xf numFmtId="1" fontId="6" fillId="2" borderId="11" xfId="0" applyNumberFormat="1" applyFont="1" applyFill="1" applyBorder="1" applyAlignment="1">
      <alignment horizontal="right" indent="1"/>
    </xf>
    <xf numFmtId="165" fontId="6" fillId="2" borderId="11" xfId="0" applyNumberFormat="1" applyFont="1" applyFill="1" applyBorder="1" applyAlignment="1">
      <alignment horizontal="right" indent="1"/>
    </xf>
    <xf numFmtId="0" fontId="6" fillId="0" borderId="12" xfId="0" applyNumberFormat="1" applyFont="1" applyFill="1" applyBorder="1"/>
    <xf numFmtId="0" fontId="9" fillId="0" borderId="5" xfId="0" applyNumberFormat="1" applyFont="1" applyBorder="1" applyAlignment="1">
      <alignment vertical="center"/>
    </xf>
    <xf numFmtId="0" fontId="0" fillId="0" borderId="5" xfId="0" applyNumberFormat="1" applyBorder="1"/>
    <xf numFmtId="0" fontId="0" fillId="0" borderId="5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/>
    </xf>
    <xf numFmtId="0" fontId="0" fillId="0" borderId="5" xfId="0" applyNumberFormat="1" applyBorder="1" applyAlignment="1">
      <alignment horizontal="right" indent="1"/>
    </xf>
    <xf numFmtId="0" fontId="0" fillId="0" borderId="0" xfId="0" applyNumberFormat="1" applyAlignment="1">
      <alignment horizontal="right" indent="1"/>
    </xf>
    <xf numFmtId="0" fontId="7" fillId="0" borderId="0" xfId="0" applyNumberFormat="1" applyFont="1" applyFill="1" applyAlignment="1">
      <alignment horizontal="center" wrapText="1"/>
    </xf>
    <xf numFmtId="166" fontId="6" fillId="2" borderId="9" xfId="1" applyNumberFormat="1" applyFont="1" applyFill="1" applyBorder="1" applyAlignment="1">
      <alignment horizontal="center"/>
    </xf>
    <xf numFmtId="166" fontId="6" fillId="2" borderId="10" xfId="1" applyNumberFormat="1" applyFont="1" applyFill="1" applyBorder="1" applyAlignment="1">
      <alignment horizontal="center"/>
    </xf>
    <xf numFmtId="166" fontId="6" fillId="2" borderId="11" xfId="1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7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center" wrapText="1"/>
    </xf>
    <xf numFmtId="9" fontId="6" fillId="2" borderId="9" xfId="2" applyNumberFormat="1" applyFont="1" applyFill="1" applyBorder="1" applyAlignment="1">
      <alignment horizontal="right" indent="1"/>
    </xf>
    <xf numFmtId="9" fontId="6" fillId="2" borderId="10" xfId="2" applyNumberFormat="1" applyFont="1" applyFill="1" applyBorder="1" applyAlignment="1">
      <alignment horizontal="right" indent="1"/>
    </xf>
    <xf numFmtId="9" fontId="6" fillId="2" borderId="11" xfId="2" applyNumberFormat="1" applyFont="1" applyFill="1" applyBorder="1" applyAlignment="1">
      <alignment horizontal="right" indent="1"/>
    </xf>
    <xf numFmtId="49" fontId="8" fillId="4" borderId="6" xfId="0" applyNumberFormat="1" applyFont="1" applyFill="1" applyBorder="1" applyAlignment="1">
      <alignment horizontal="center" wrapText="1"/>
    </xf>
    <xf numFmtId="49" fontId="8" fillId="4" borderId="2" xfId="0" applyNumberFormat="1" applyFont="1" applyFill="1" applyBorder="1" applyAlignment="1">
      <alignment horizontal="center" wrapText="1"/>
    </xf>
    <xf numFmtId="49" fontId="8" fillId="4" borderId="7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8" fillId="3" borderId="2" xfId="0" applyNumberFormat="1" applyFont="1" applyFill="1" applyBorder="1" applyAlignment="1">
      <alignment horizontal="center" wrapText="1"/>
    </xf>
    <xf numFmtId="49" fontId="8" fillId="3" borderId="7" xfId="0" applyNumberFormat="1" applyFont="1" applyFill="1" applyBorder="1" applyAlignment="1">
      <alignment horizontal="center" wrapText="1"/>
    </xf>
    <xf numFmtId="49" fontId="8" fillId="3" borderId="3" xfId="0" applyNumberFormat="1" applyFont="1" applyFill="1" applyBorder="1" applyAlignment="1">
      <alignment horizont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24">
    <dxf>
      <font>
        <b/>
        <i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</dxf>
    <dxf>
      <font>
        <b/>
        <i val="0"/>
        <color rgb="FF00B050"/>
      </font>
    </dxf>
    <dxf>
      <font>
        <condense val="0"/>
        <extend val="0"/>
        <color rgb="FF9C0006"/>
      </font>
    </dxf>
    <dxf>
      <font>
        <b/>
        <i val="0"/>
        <color rgb="FF00B050"/>
      </font>
    </dxf>
    <dxf>
      <font>
        <b/>
        <i val="0"/>
        <color rgb="FF9C0006"/>
      </font>
    </dxf>
    <dxf>
      <font>
        <b/>
        <i val="0"/>
        <color rgb="FF00B05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EEE9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54"/>
  <sheetViews>
    <sheetView showGridLines="0" tabSelected="1" view="pageBreakPreview" zoomScale="70" zoomScaleNormal="100" zoomScaleSheetLayoutView="70" workbookViewId="0">
      <pane xSplit="1" ySplit="3" topLeftCell="C4" activePane="bottomRight" state="frozen"/>
      <selection pane="topRight" activeCell="B1" sqref="B1"/>
      <selection pane="bottomLeft" activeCell="A5" sqref="A5"/>
      <selection pane="bottomRight"/>
    </sheetView>
  </sheetViews>
  <sheetFormatPr defaultRowHeight="15"/>
  <cols>
    <col min="1" max="1" width="20.28515625" style="34" customWidth="1"/>
    <col min="2" max="2" width="19.7109375" style="34" hidden="1" customWidth="1"/>
    <col min="3" max="3" width="14.7109375" style="34" customWidth="1"/>
    <col min="4" max="4" width="9.42578125" style="34" customWidth="1"/>
    <col min="5" max="5" width="12.7109375" style="34" customWidth="1"/>
    <col min="6" max="6" width="9.7109375" style="34" hidden="1" customWidth="1"/>
    <col min="7" max="7" width="9.140625" style="64" hidden="1" customWidth="1"/>
    <col min="8" max="8" width="15" style="34" customWidth="1"/>
    <col min="9" max="9" width="11.7109375" style="34" hidden="1" customWidth="1"/>
    <col min="10" max="10" width="0.5703125" style="34" hidden="1" customWidth="1"/>
    <col min="11" max="11" width="12.7109375" style="34" customWidth="1"/>
    <col min="12" max="12" width="11.7109375" style="34" hidden="1" customWidth="1"/>
    <col min="13" max="13" width="9.140625" style="34" hidden="1" customWidth="1"/>
    <col min="14" max="14" width="14.7109375" style="34" customWidth="1"/>
    <col min="15" max="16" width="11.7109375" style="34" hidden="1" customWidth="1"/>
    <col min="17" max="17" width="12.7109375" style="34" customWidth="1"/>
    <col min="18" max="19" width="9.140625" style="34" hidden="1" customWidth="1"/>
    <col min="20" max="20" width="15.5703125" style="34" customWidth="1"/>
    <col min="21" max="22" width="11.7109375" style="34" hidden="1" customWidth="1"/>
    <col min="23" max="23" width="12.7109375" style="81" customWidth="1"/>
    <col min="24" max="25" width="11.7109375" style="34" hidden="1" customWidth="1"/>
    <col min="26" max="26" width="15" style="34" customWidth="1"/>
    <col min="27" max="28" width="11.7109375" style="34" hidden="1" customWidth="1"/>
    <col min="29" max="29" width="12.7109375" style="34" customWidth="1"/>
    <col min="30" max="30" width="11.7109375" style="34" hidden="1" customWidth="1"/>
    <col min="31" max="31" width="9.140625" style="34" hidden="1" customWidth="1"/>
    <col min="32" max="32" width="15.5703125" style="34" hidden="1" customWidth="1"/>
    <col min="33" max="33" width="14.5703125" style="34" customWidth="1"/>
    <col min="34" max="34" width="9.7109375" style="34" customWidth="1"/>
    <col min="35" max="35" width="12.7109375" style="34" customWidth="1"/>
    <col min="36" max="36" width="11.7109375" style="34" hidden="1" customWidth="1"/>
    <col min="37" max="37" width="9.140625" style="65" hidden="1" customWidth="1"/>
    <col min="38" max="38" width="15.5703125" style="34" customWidth="1"/>
    <col min="39" max="40" width="11.7109375" style="34" hidden="1" customWidth="1"/>
    <col min="41" max="41" width="12.7109375" style="34" customWidth="1"/>
    <col min="42" max="42" width="11.7109375" style="34" hidden="1" customWidth="1"/>
    <col min="43" max="43" width="9.140625" style="34" hidden="1" customWidth="1"/>
    <col min="44" max="44" width="15.140625" style="34" customWidth="1"/>
    <col min="45" max="46" width="11.7109375" style="34" hidden="1" customWidth="1"/>
    <col min="47" max="47" width="12.7109375" style="34" customWidth="1"/>
    <col min="48" max="48" width="11.7109375" style="34" hidden="1" customWidth="1"/>
    <col min="49" max="49" width="11.140625" style="34" hidden="1" customWidth="1"/>
    <col min="50" max="50" width="5.5703125" style="34" customWidth="1"/>
    <col min="51" max="16384" width="9.140625" style="34"/>
  </cols>
  <sheetData>
    <row r="1" spans="1:50" ht="22.5" customHeight="1">
      <c r="C1" s="76" t="s">
        <v>99</v>
      </c>
      <c r="D1" s="77"/>
      <c r="E1" s="77"/>
      <c r="F1" s="77"/>
      <c r="G1" s="78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80"/>
      <c r="X1" s="77"/>
      <c r="Y1" s="77"/>
      <c r="Z1" s="77"/>
      <c r="AA1" s="77"/>
      <c r="AB1" s="77"/>
      <c r="AC1" s="77"/>
      <c r="AD1" s="77"/>
      <c r="AE1" s="77"/>
      <c r="AF1" s="76" t="s">
        <v>99</v>
      </c>
      <c r="AG1" s="77"/>
      <c r="AH1" s="77"/>
      <c r="AI1" s="77"/>
      <c r="AJ1" s="77"/>
      <c r="AK1" s="79"/>
      <c r="AL1" s="77"/>
      <c r="AM1" s="77"/>
      <c r="AN1" s="77"/>
      <c r="AO1" s="77"/>
      <c r="AP1" s="77"/>
      <c r="AQ1" s="77"/>
      <c r="AR1" s="77"/>
      <c r="AS1" s="77"/>
      <c r="AT1" s="77"/>
      <c r="AU1" s="77"/>
    </row>
    <row r="2" spans="1:50" s="50" customFormat="1" ht="141.75" customHeight="1">
      <c r="A2" s="75"/>
      <c r="B2" s="94" t="s">
        <v>98</v>
      </c>
      <c r="C2" s="95"/>
      <c r="D2" s="95"/>
      <c r="E2" s="95"/>
      <c r="F2" s="95"/>
      <c r="G2" s="96"/>
      <c r="H2" s="97" t="s">
        <v>1</v>
      </c>
      <c r="I2" s="98"/>
      <c r="J2" s="98"/>
      <c r="K2" s="98"/>
      <c r="L2" s="98"/>
      <c r="M2" s="99"/>
      <c r="N2" s="97" t="s">
        <v>2</v>
      </c>
      <c r="O2" s="98"/>
      <c r="P2" s="98"/>
      <c r="Q2" s="98"/>
      <c r="R2" s="98"/>
      <c r="S2" s="99"/>
      <c r="T2" s="97" t="s">
        <v>3</v>
      </c>
      <c r="U2" s="98"/>
      <c r="V2" s="98"/>
      <c r="W2" s="98"/>
      <c r="X2" s="98"/>
      <c r="Y2" s="98"/>
      <c r="Z2" s="97" t="s">
        <v>7</v>
      </c>
      <c r="AA2" s="98"/>
      <c r="AB2" s="98"/>
      <c r="AC2" s="98"/>
      <c r="AD2" s="98"/>
      <c r="AE2" s="99"/>
      <c r="AF2" s="94" t="s">
        <v>6</v>
      </c>
      <c r="AG2" s="95"/>
      <c r="AH2" s="95"/>
      <c r="AI2" s="95"/>
      <c r="AJ2" s="95"/>
      <c r="AK2" s="96"/>
      <c r="AL2" s="97" t="s">
        <v>5</v>
      </c>
      <c r="AM2" s="98"/>
      <c r="AN2" s="98"/>
      <c r="AO2" s="98"/>
      <c r="AP2" s="98"/>
      <c r="AQ2" s="99"/>
      <c r="AR2" s="100" t="s">
        <v>8</v>
      </c>
      <c r="AS2" s="100"/>
      <c r="AT2" s="100"/>
      <c r="AU2" s="100"/>
      <c r="AV2" s="100"/>
      <c r="AW2" s="100"/>
      <c r="AX2" s="49"/>
    </row>
    <row r="3" spans="1:50" s="50" customFormat="1" ht="34.5">
      <c r="A3" s="51"/>
      <c r="B3" s="86" t="s">
        <v>103</v>
      </c>
      <c r="C3" s="82" t="s">
        <v>102</v>
      </c>
      <c r="D3" s="86" t="s">
        <v>107</v>
      </c>
      <c r="E3" s="86" t="s">
        <v>111</v>
      </c>
      <c r="F3" s="86" t="s">
        <v>109</v>
      </c>
      <c r="G3" s="86" t="s">
        <v>110</v>
      </c>
      <c r="H3" s="86" t="s">
        <v>104</v>
      </c>
      <c r="I3" s="88" t="s">
        <v>95</v>
      </c>
      <c r="J3" s="87" t="s">
        <v>96</v>
      </c>
      <c r="K3" s="86" t="s">
        <v>108</v>
      </c>
      <c r="L3" s="87" t="s">
        <v>94</v>
      </c>
      <c r="M3" s="87" t="s">
        <v>97</v>
      </c>
      <c r="N3" s="86" t="s">
        <v>104</v>
      </c>
      <c r="O3" s="88" t="s">
        <v>95</v>
      </c>
      <c r="P3" s="87" t="s">
        <v>96</v>
      </c>
      <c r="Q3" s="86" t="s">
        <v>108</v>
      </c>
      <c r="R3" s="87" t="s">
        <v>94</v>
      </c>
      <c r="S3" s="87" t="s">
        <v>97</v>
      </c>
      <c r="T3" s="86" t="s">
        <v>104</v>
      </c>
      <c r="U3" s="88" t="s">
        <v>95</v>
      </c>
      <c r="V3" s="87" t="s">
        <v>96</v>
      </c>
      <c r="W3" s="86" t="s">
        <v>108</v>
      </c>
      <c r="X3" s="87" t="s">
        <v>94</v>
      </c>
      <c r="Y3" s="87" t="s">
        <v>97</v>
      </c>
      <c r="Z3" s="86" t="s">
        <v>104</v>
      </c>
      <c r="AA3" s="89" t="s">
        <v>95</v>
      </c>
      <c r="AB3" s="87" t="s">
        <v>96</v>
      </c>
      <c r="AC3" s="86" t="s">
        <v>108</v>
      </c>
      <c r="AD3" s="87" t="s">
        <v>94</v>
      </c>
      <c r="AE3" s="87" t="s">
        <v>97</v>
      </c>
      <c r="AF3" s="86" t="s">
        <v>103</v>
      </c>
      <c r="AG3" s="90" t="s">
        <v>105</v>
      </c>
      <c r="AH3" s="86" t="s">
        <v>106</v>
      </c>
      <c r="AI3" s="86" t="s">
        <v>108</v>
      </c>
      <c r="AJ3" s="87" t="s">
        <v>94</v>
      </c>
      <c r="AK3" s="87" t="s">
        <v>97</v>
      </c>
      <c r="AL3" s="86" t="s">
        <v>104</v>
      </c>
      <c r="AM3" s="88" t="s">
        <v>95</v>
      </c>
      <c r="AN3" s="87" t="s">
        <v>96</v>
      </c>
      <c r="AO3" s="86" t="s">
        <v>108</v>
      </c>
      <c r="AP3" s="87" t="s">
        <v>94</v>
      </c>
      <c r="AQ3" s="87" t="s">
        <v>97</v>
      </c>
      <c r="AR3" s="86" t="s">
        <v>104</v>
      </c>
      <c r="AS3" s="89" t="s">
        <v>95</v>
      </c>
      <c r="AT3" s="87" t="s">
        <v>96</v>
      </c>
      <c r="AU3" s="86" t="s">
        <v>108</v>
      </c>
      <c r="AV3" s="52" t="s">
        <v>94</v>
      </c>
      <c r="AW3" s="52" t="s">
        <v>97</v>
      </c>
      <c r="AX3" s="49"/>
    </row>
    <row r="4" spans="1:50" ht="17.25">
      <c r="A4" s="53" t="s">
        <v>12</v>
      </c>
      <c r="B4" s="56" t="str">
        <f>CONCATENATE(C4*100,"% (",ROUND(D4,0),"%)")</f>
        <v>22% (5%)</v>
      </c>
      <c r="C4" s="91">
        <f>ROUND((VLOOKUP(A4,'2012-10'!A$5:Q$55,8,FALSE)),2)</f>
        <v>0.22</v>
      </c>
      <c r="D4" s="83">
        <f>(C4*100)-ROUND(VLOOKUP(A4,'2012-06'!A$5:Q$55,8,FALSE)*100,0)</f>
        <v>5</v>
      </c>
      <c r="E4" s="56" t="str">
        <f t="shared" ref="E4:E35" si="0">CONCATENATE(F4," (",G4,")")</f>
        <v>15 (0)</v>
      </c>
      <c r="F4" s="66">
        <f>VLOOKUP(A4,'2012-10'!A$5:Q$55,9,FALSE)</f>
        <v>15</v>
      </c>
      <c r="G4" s="62">
        <f>-(VLOOKUP(A4,'2012-10'!A$5:Q$55,9,FALSE)-VLOOKUP(A4,'2012-06'!A$5:Q$55,9,FALSE))</f>
        <v>0</v>
      </c>
      <c r="H4" s="56" t="str">
        <f t="shared" ref="H4:H35" si="1">CONCATENATE(I4," (",J4,"%)")</f>
        <v>2341 (25%)</v>
      </c>
      <c r="I4" s="58">
        <f>VLOOKUP(A4,'2012-10'!A$5:Q$55,2,FALSE)</f>
        <v>2341</v>
      </c>
      <c r="J4" s="67">
        <f>(ROUND(I4/VLOOKUP(A4,'2012-06'!A$5:Q$55,2),2)-1)*100</f>
        <v>25</v>
      </c>
      <c r="K4" s="56" t="str">
        <f t="shared" ref="K4:K35" si="2">CONCATENATE(L4," (",M4,")")</f>
        <v>23 (1)</v>
      </c>
      <c r="L4" s="56">
        <f>VLOOKUP(A4,'2012-10'!A$5:Q$55,3,FALSE)</f>
        <v>23</v>
      </c>
      <c r="M4" s="56">
        <f>-(VLOOKUP(A4,'2012-10'!A$5:Q$55,3,FALSE)-VLOOKUP(A4,'2012-06'!A$5:Q$55,3,FALSE))</f>
        <v>1</v>
      </c>
      <c r="N4" s="56" t="str">
        <f t="shared" ref="N4:N35" si="3">CONCATENATE(O4," (",P4,"%)")</f>
        <v>1218 (45%)</v>
      </c>
      <c r="O4" s="58">
        <f>VLOOKUP(A4,'2012-10'!A$5:Q$55,4,FALSE)</f>
        <v>1218</v>
      </c>
      <c r="P4" s="56">
        <f>(ROUND(O4/VLOOKUP(A4,'2012-06'!A$5:Q$55,4,FALSE),2)-1)*100</f>
        <v>44.999999999999993</v>
      </c>
      <c r="Q4" s="56" t="str">
        <f t="shared" ref="Q4:Q35" si="4">CONCATENATE(R4," (",S4,")")</f>
        <v>24 (1)</v>
      </c>
      <c r="R4" s="56">
        <f>VLOOKUP(A4,'2012-10'!A$5:Q$55,5,FALSE)</f>
        <v>24</v>
      </c>
      <c r="S4" s="56">
        <f>-(VLOOKUP(A4,'2012-10'!A$5:Q$55,5,FALSE)-VLOOKUP(A4,'2012-06'!A$5:Q$55,5,FALSE))</f>
        <v>1</v>
      </c>
      <c r="T4" s="56" t="str">
        <f t="shared" ref="T4:T14" si="5">CONCATENATE(U4," (",ROUND(V4,2),"%)")</f>
        <v>1123 (9%)</v>
      </c>
      <c r="U4" s="58">
        <f>VLOOKUP(A4,'2012-10'!A$5:Q$55,6,FALSE)</f>
        <v>1123</v>
      </c>
      <c r="V4" s="56">
        <f>(ROUND(U4/VLOOKUP(A4,'2012-06'!A$5:Q$55,6,FALSE),2)-1)*100</f>
        <v>9.0000000000000071</v>
      </c>
      <c r="W4" s="56" t="str">
        <f t="shared" ref="W4:W14" si="6">CONCATENATE(X4," (",Y4,")")</f>
        <v>24 (-5)</v>
      </c>
      <c r="X4" s="56">
        <f>VLOOKUP(A4,'2012-10'!A$5:Q$55,7,FALSE)</f>
        <v>24</v>
      </c>
      <c r="Y4" s="58">
        <f>-(VLOOKUP(A4,'2012-10'!A$5:Q$55,7,FALSE)-VLOOKUP(A4,'2012-06'!A$5:Q$55,7,FALSE))</f>
        <v>-5</v>
      </c>
      <c r="Z4" s="56" t="str">
        <f t="shared" ref="Z4:Z11" si="7">CONCATENATE(AA4," (",ROUND(AB4,0),"%)")</f>
        <v>496 (27%)</v>
      </c>
      <c r="AA4" s="56">
        <f>ROUND((VLOOKUP(A4,'2012-10'!A$5:Q$55,14,FALSE)),2)</f>
        <v>496</v>
      </c>
      <c r="AB4" s="56">
        <f>(ROUND(AA4/VLOOKUP(A4,'2012-06'!A$5:Q$55,14,FALSE),2)-1)*100</f>
        <v>27</v>
      </c>
      <c r="AC4" s="56" t="str">
        <f t="shared" ref="AC4:AC11" si="8">CONCATENATE(AD4," (",AE4,")")</f>
        <v>17 (-1)</v>
      </c>
      <c r="AD4" s="56">
        <f>(VLOOKUP(A4,'2012-10'!A$5:Q$55,15,FALSE))</f>
        <v>17</v>
      </c>
      <c r="AE4" s="58">
        <f>-((VLOOKUP(A4,'2012-10'!A$5:Q$55,15,FALSE))-(VLOOKUP(A4,'2012-06'!A$5:Q$55,15,FALSE)))</f>
        <v>-1</v>
      </c>
      <c r="AF4" s="56" t="str">
        <f>CONCATENATE(AG4*100,"% (",ROUND(AH4,0),"%)")</f>
        <v>84% (14%)</v>
      </c>
      <c r="AG4" s="91">
        <f>ROUND((VLOOKUP(A4,'2012-10'!A$5:Q$55,12,FALSE)),2)</f>
        <v>0.84</v>
      </c>
      <c r="AH4" s="66">
        <f>(AG4*100)-ROUND((VLOOKUP(A4,'2012-06'!A$5:Q$55,12,FALSE)*100),0)</f>
        <v>14</v>
      </c>
      <c r="AI4" s="56" t="str">
        <f t="shared" ref="AI4:AI11" si="9">CONCATENATE(AJ4," (",AK4,")")</f>
        <v>8 (2)</v>
      </c>
      <c r="AJ4" s="66">
        <f>VLOOKUP(A4,'2012-10'!A$5:Q$55,13,FALSE)</f>
        <v>8</v>
      </c>
      <c r="AK4" s="62">
        <f>-(VLOOKUP(A4,'2012-10'!A$5:Q$55,13,FALSE)-VLOOKUP(A4,'2012-06'!A$5:Q$55,13,FALSE))</f>
        <v>2</v>
      </c>
      <c r="AL4" s="56" t="str">
        <f t="shared" ref="AL4:AL11" si="10">CONCATENATE(AM4," (",ROUND(AN4,0),"%)")</f>
        <v>84 (20%)</v>
      </c>
      <c r="AM4" s="56">
        <f>(VLOOKUP(A4,'2012-10'!A$5:Q$55,10,FALSE))</f>
        <v>84</v>
      </c>
      <c r="AN4" s="68">
        <f>(AM4/VLOOKUP(A4,'2012-06'!A$5:Q$55,10,FALSE)-1)*100</f>
        <v>19.999999999999996</v>
      </c>
      <c r="AO4" s="56" t="str">
        <f t="shared" ref="AO4:AO11" si="11">CONCATENATE(AP4," (",AQ4,")")</f>
        <v>16 (-2)</v>
      </c>
      <c r="AP4" s="56">
        <f>VLOOKUP(A4,'2012-10'!A$5:Q$55,11,FALSE)</f>
        <v>16</v>
      </c>
      <c r="AQ4" s="58">
        <f>-(VLOOKUP(A4,'2012-10'!A$5:Q$55,11,FALSE)-VLOOKUP(A4,'2012-06'!A$5:Q$55,11,FALSE))</f>
        <v>-2</v>
      </c>
      <c r="AR4" s="56" t="str">
        <f t="shared" ref="AR4:AR11" si="12">CONCATENATE(AS4," (",ROUND(AT4,0),"%)")</f>
        <v>41 (21%)</v>
      </c>
      <c r="AS4" s="56">
        <f>ROUND((VLOOKUP(A4,'2012-10'!A$5:Q$55,16,FALSE)),2)</f>
        <v>41</v>
      </c>
      <c r="AT4" s="56">
        <f>ROUND(((AS4/(VLOOKUP(A4,'2012-06'!A$5:Q$55,16,FALSE))-1)),2)*100</f>
        <v>21</v>
      </c>
      <c r="AU4" s="56" t="str">
        <f t="shared" ref="AU4:AU11" si="13">CONCATENATE(AV4," (",AW4,")")</f>
        <v>9 (0)</v>
      </c>
      <c r="AV4" s="54">
        <f>(VLOOKUP(A4,'2012-10'!A$5:Q$55,17,FALSE))</f>
        <v>9</v>
      </c>
      <c r="AW4" s="55">
        <f>-((VLOOKUP(A4,'2012-10'!A$5:Q$55,17,FALSE))-(VLOOKUP(A4,'2012-06'!A$5:Q$55,17,FALSE)))</f>
        <v>0</v>
      </c>
      <c r="AX4" s="36"/>
    </row>
    <row r="5" spans="1:50" ht="17.25">
      <c r="A5" s="57" t="s">
        <v>13</v>
      </c>
      <c r="B5" s="58" t="str">
        <f t="shared" ref="B5:B54" si="14">CONCATENATE(C5*100,"% (",ROUND(D5,0),"%)")</f>
        <v>14% (3%)</v>
      </c>
      <c r="C5" s="92">
        <f>ROUND((VLOOKUP(A5,'2012-10'!A$5:Q$55,8,FALSE)),2)</f>
        <v>0.14000000000000001</v>
      </c>
      <c r="D5" s="84">
        <f>(C5*100)-ROUND(VLOOKUP(A5,'2012-06'!A$5:Q$55,8,FALSE)*100,0)</f>
        <v>3.0000000000000018</v>
      </c>
      <c r="E5" s="58" t="str">
        <f t="shared" si="0"/>
        <v>40 (-9)</v>
      </c>
      <c r="F5" s="69">
        <f>VLOOKUP(A5,'2012-10'!A$5:Q$55,9,FALSE)</f>
        <v>40</v>
      </c>
      <c r="G5" s="62">
        <f>-(VLOOKUP(A5,'2012-10'!A$5:Q$55,9,FALSE)-VLOOKUP(A5,'2012-06'!A$5:Q$55,9,FALSE))</f>
        <v>-9</v>
      </c>
      <c r="H5" s="58" t="str">
        <f t="shared" si="1"/>
        <v>305 (27%)</v>
      </c>
      <c r="I5" s="58">
        <f>VLOOKUP(A5,'2012-10'!A$5:Q$55,2,FALSE)</f>
        <v>305</v>
      </c>
      <c r="J5" s="70">
        <f>(ROUND(I5/VLOOKUP(A5,'2012-06'!A$5:Q$55,2),2)-1)*100</f>
        <v>27</v>
      </c>
      <c r="K5" s="58" t="str">
        <f t="shared" si="2"/>
        <v>47 (0)</v>
      </c>
      <c r="L5" s="58">
        <f>VLOOKUP(A5,'2012-10'!A$5:Q$55,3,FALSE)</f>
        <v>47</v>
      </c>
      <c r="M5" s="58">
        <f>-(VLOOKUP(A5,'2012-10'!A$5:Q$55,3,FALSE)-VLOOKUP(A5,'2012-06'!A$5:Q$55,3,FALSE))</f>
        <v>0</v>
      </c>
      <c r="N5" s="58" t="str">
        <f t="shared" si="3"/>
        <v>66 (94%)</v>
      </c>
      <c r="O5" s="58">
        <f>VLOOKUP(A5,'2012-10'!A$5:Q$55,4,FALSE)</f>
        <v>66</v>
      </c>
      <c r="P5" s="58">
        <f>(ROUND(O5/VLOOKUP(A5,'2012-06'!A$5:Q$55,4,FALSE),2)-1)*100</f>
        <v>94</v>
      </c>
      <c r="Q5" s="58" t="str">
        <f t="shared" si="4"/>
        <v>51 (0)</v>
      </c>
      <c r="R5" s="58">
        <f>VLOOKUP(A5,'2012-10'!A$5:Q$55,5,FALSE)</f>
        <v>51</v>
      </c>
      <c r="S5" s="58">
        <f>-(VLOOKUP(A5,'2012-10'!A$5:Q$55,5,FALSE)-VLOOKUP(A5,'2012-06'!A$5:Q$55,5,FALSE))</f>
        <v>0</v>
      </c>
      <c r="T5" s="58" t="str">
        <f t="shared" si="5"/>
        <v>239 (16%)</v>
      </c>
      <c r="U5" s="58">
        <f>VLOOKUP(A5,'2012-10'!A$5:Q$55,6,FALSE)</f>
        <v>239</v>
      </c>
      <c r="V5" s="58">
        <f>(ROUND(U5/VLOOKUP(A5,'2012-06'!A$5:Q$55,6,FALSE),2)-1)*100</f>
        <v>15.999999999999993</v>
      </c>
      <c r="W5" s="58" t="str">
        <f t="shared" si="6"/>
        <v>39 (-3)</v>
      </c>
      <c r="X5" s="58">
        <f>VLOOKUP(A5,'2012-10'!A$5:Q$55,7,FALSE)</f>
        <v>39</v>
      </c>
      <c r="Y5" s="58">
        <f>-(VLOOKUP(A5,'2012-10'!A$5:Q$55,7,FALSE)-VLOOKUP(A5,'2012-06'!A$5:Q$55,7,FALSE))</f>
        <v>-3</v>
      </c>
      <c r="Z5" s="58" t="str">
        <f t="shared" si="7"/>
        <v>59 (55%)</v>
      </c>
      <c r="AA5" s="58">
        <f>ROUND((VLOOKUP(A5,'2012-10'!A$5:Q$55,14,FALSE)),2)</f>
        <v>59</v>
      </c>
      <c r="AB5" s="58">
        <f>(ROUND(AA5/VLOOKUP(A5,'2012-06'!A$5:Q$55,14,FALSE),2)-1)*100</f>
        <v>55.000000000000007</v>
      </c>
      <c r="AC5" s="58" t="str">
        <f t="shared" si="8"/>
        <v>45 (0)</v>
      </c>
      <c r="AD5" s="58">
        <f>(VLOOKUP(A5,'2012-10'!A$5:Q$55,15,FALSE))</f>
        <v>45</v>
      </c>
      <c r="AE5" s="58">
        <f>-((VLOOKUP(A5,'2012-10'!A$5:Q$55,15,FALSE))-(VLOOKUP(A5,'2012-06'!A$5:Q$55,15,FALSE)))</f>
        <v>0</v>
      </c>
      <c r="AF5" s="58" t="str">
        <f t="shared" ref="AF5:AF54" si="15">CONCATENATE(AG5*100,"% (",ROUND(AH5,0),"%)")</f>
        <v>73% (9%)</v>
      </c>
      <c r="AG5" s="92">
        <f>ROUND((VLOOKUP(A5,'2012-10'!A$5:Q$55,12,FALSE)),2)</f>
        <v>0.73</v>
      </c>
      <c r="AH5" s="69">
        <f>(AG5*100)-ROUND((VLOOKUP(A5,'2012-06'!A$5:Q$55,12,FALSE)*100),0)</f>
        <v>9</v>
      </c>
      <c r="AI5" s="58" t="str">
        <f t="shared" si="9"/>
        <v>17 (-2)</v>
      </c>
      <c r="AJ5" s="69">
        <f>VLOOKUP(A5,'2012-10'!A$5:Q$55,13,FALSE)</f>
        <v>17</v>
      </c>
      <c r="AK5" s="62">
        <f>-(VLOOKUP(A5,'2012-10'!A$5:Q$55,13,FALSE)-VLOOKUP(A5,'2012-06'!A$5:Q$55,13,FALSE))</f>
        <v>-2</v>
      </c>
      <c r="AL5" s="58" t="str">
        <f t="shared" si="10"/>
        <v>16 (14%)</v>
      </c>
      <c r="AM5" s="58">
        <f>(VLOOKUP(A5,'2012-10'!A$5:Q$55,10,FALSE))</f>
        <v>16</v>
      </c>
      <c r="AN5" s="71">
        <f>(AM5/VLOOKUP(A5,'2012-06'!A$5:Q$55,10,FALSE)-1)*100</f>
        <v>14.285714285714279</v>
      </c>
      <c r="AO5" s="58" t="str">
        <f t="shared" si="11"/>
        <v>39 (-2)</v>
      </c>
      <c r="AP5" s="58">
        <f>VLOOKUP(A5,'2012-10'!A$5:Q$55,11,FALSE)</f>
        <v>39</v>
      </c>
      <c r="AQ5" s="58">
        <f>-(VLOOKUP(A5,'2012-10'!A$5:Q$55,11,FALSE)-VLOOKUP(A5,'2012-06'!A$5:Q$55,11,FALSE))</f>
        <v>-2</v>
      </c>
      <c r="AR5" s="58" t="str">
        <f t="shared" si="12"/>
        <v>11 (10%)</v>
      </c>
      <c r="AS5" s="58">
        <f>ROUND((VLOOKUP(A5,'2012-10'!A$5:Q$55,16,FALSE)),2)</f>
        <v>11</v>
      </c>
      <c r="AT5" s="58">
        <f>ROUND(((AS5/(VLOOKUP(A5,'2012-06'!A$5:Q$55,16,FALSE))-1)),2)*100</f>
        <v>10</v>
      </c>
      <c r="AU5" s="58" t="str">
        <f t="shared" si="13"/>
        <v>34 (-4)</v>
      </c>
      <c r="AV5" s="55">
        <f>(VLOOKUP(A5,'2012-10'!A$5:Q$55,17,FALSE))</f>
        <v>34</v>
      </c>
      <c r="AW5" s="55">
        <f>-((VLOOKUP(A5,'2012-10'!A$5:Q$55,17,FALSE))-(VLOOKUP(A5,'2012-06'!A$5:Q$55,17,FALSE)))</f>
        <v>-4</v>
      </c>
      <c r="AX5" s="36"/>
    </row>
    <row r="6" spans="1:50" ht="17.25">
      <c r="A6" s="57" t="s">
        <v>14</v>
      </c>
      <c r="B6" s="58" t="str">
        <f t="shared" si="14"/>
        <v>17% (5%)</v>
      </c>
      <c r="C6" s="92">
        <f>ROUND((VLOOKUP(A6,'2012-10'!A$5:Q$55,8,FALSE)),2)</f>
        <v>0.17</v>
      </c>
      <c r="D6" s="84">
        <f>(C6*100)-ROUND(VLOOKUP(A6,'2012-06'!A$5:Q$55,8,FALSE)*100,0)</f>
        <v>5</v>
      </c>
      <c r="E6" s="58" t="str">
        <f t="shared" si="0"/>
        <v>31 (-2)</v>
      </c>
      <c r="F6" s="69">
        <f>VLOOKUP(A6,'2012-10'!A$5:Q$55,9,FALSE)</f>
        <v>31</v>
      </c>
      <c r="G6" s="62">
        <f>-(VLOOKUP(A6,'2012-10'!A$5:Q$55,9,FALSE)-VLOOKUP(A6,'2012-06'!A$5:Q$55,9,FALSE))</f>
        <v>-2</v>
      </c>
      <c r="H6" s="58" t="str">
        <f t="shared" si="1"/>
        <v>2799 (32%)</v>
      </c>
      <c r="I6" s="58">
        <f>VLOOKUP(A6,'2012-10'!A$5:Q$55,2,FALSE)</f>
        <v>2799</v>
      </c>
      <c r="J6" s="70">
        <f>(ROUND(I6/VLOOKUP(A6,'2012-06'!A$5:Q$55,2),2)-1)*100</f>
        <v>32.000000000000007</v>
      </c>
      <c r="K6" s="58" t="str">
        <f t="shared" si="2"/>
        <v>19 (-1)</v>
      </c>
      <c r="L6" s="58">
        <f>VLOOKUP(A6,'2012-10'!A$5:Q$55,3,FALSE)</f>
        <v>19</v>
      </c>
      <c r="M6" s="58">
        <f>-(VLOOKUP(A6,'2012-10'!A$5:Q$55,3,FALSE)-VLOOKUP(A6,'2012-06'!A$5:Q$55,3,FALSE))</f>
        <v>-1</v>
      </c>
      <c r="N6" s="58" t="str">
        <f t="shared" si="3"/>
        <v>1540 (32%)</v>
      </c>
      <c r="O6" s="58">
        <f>VLOOKUP(A6,'2012-10'!A$5:Q$55,4,FALSE)</f>
        <v>1540</v>
      </c>
      <c r="P6" s="58">
        <f>(ROUND(O6/VLOOKUP(A6,'2012-06'!A$5:Q$55,4,FALSE),2)-1)*100</f>
        <v>32.000000000000007</v>
      </c>
      <c r="Q6" s="58" t="str">
        <f t="shared" si="4"/>
        <v>22 (-2)</v>
      </c>
      <c r="R6" s="58">
        <f>VLOOKUP(A6,'2012-10'!A$5:Q$55,5,FALSE)</f>
        <v>22</v>
      </c>
      <c r="S6" s="58">
        <f>-(VLOOKUP(A6,'2012-10'!A$5:Q$55,5,FALSE)-VLOOKUP(A6,'2012-06'!A$5:Q$55,5,FALSE))</f>
        <v>-2</v>
      </c>
      <c r="T6" s="58" t="str">
        <f t="shared" si="5"/>
        <v>1259 (31%)</v>
      </c>
      <c r="U6" s="58">
        <f>VLOOKUP(A6,'2012-10'!A$5:Q$55,6,FALSE)</f>
        <v>1259</v>
      </c>
      <c r="V6" s="58">
        <f>(ROUND(U6/VLOOKUP(A6,'2012-06'!A$5:Q$55,6,FALSE),2)-1)*100</f>
        <v>31.000000000000007</v>
      </c>
      <c r="W6" s="58" t="str">
        <f t="shared" si="6"/>
        <v>21 (0)</v>
      </c>
      <c r="X6" s="58">
        <f>VLOOKUP(A6,'2012-10'!A$5:Q$55,7,FALSE)</f>
        <v>21</v>
      </c>
      <c r="Y6" s="58">
        <f>-(VLOOKUP(A6,'2012-10'!A$5:Q$55,7,FALSE)-VLOOKUP(A6,'2012-06'!A$5:Q$55,7,FALSE))</f>
        <v>0</v>
      </c>
      <c r="Z6" s="58" t="str">
        <f t="shared" si="7"/>
        <v>166 (100%)</v>
      </c>
      <c r="AA6" s="58">
        <f>ROUND((VLOOKUP(A6,'2012-10'!A$5:Q$55,14,FALSE)),2)</f>
        <v>166</v>
      </c>
      <c r="AB6" s="58">
        <f>(ROUND(AA6/VLOOKUP(A6,'2012-06'!A$5:Q$55,14,FALSE),2)-1)*100</f>
        <v>100</v>
      </c>
      <c r="AC6" s="58" t="str">
        <f t="shared" si="8"/>
        <v>38 (1)</v>
      </c>
      <c r="AD6" s="58">
        <f>(VLOOKUP(A6,'2012-10'!A$5:Q$55,15,FALSE))</f>
        <v>38</v>
      </c>
      <c r="AE6" s="58">
        <f>-((VLOOKUP(A6,'2012-10'!A$5:Q$55,15,FALSE))-(VLOOKUP(A6,'2012-06'!A$5:Q$55,15,FALSE)))</f>
        <v>1</v>
      </c>
      <c r="AF6" s="58" t="str">
        <f t="shared" si="15"/>
        <v>68% (10%)</v>
      </c>
      <c r="AG6" s="92">
        <f>ROUND((VLOOKUP(A6,'2012-10'!A$5:Q$55,12,FALSE)),2)</f>
        <v>0.68</v>
      </c>
      <c r="AH6" s="69">
        <f>(AG6*100)-ROUND((VLOOKUP(A6,'2012-06'!A$5:Q$55,12,FALSE)*100),0)</f>
        <v>10</v>
      </c>
      <c r="AI6" s="58" t="str">
        <f t="shared" si="9"/>
        <v>26 (-4)</v>
      </c>
      <c r="AJ6" s="69">
        <f>VLOOKUP(A6,'2012-10'!A$5:Q$55,13,FALSE)</f>
        <v>26</v>
      </c>
      <c r="AK6" s="62">
        <f>-(VLOOKUP(A6,'2012-10'!A$5:Q$55,13,FALSE)-VLOOKUP(A6,'2012-06'!A$5:Q$55,13,FALSE))</f>
        <v>-4</v>
      </c>
      <c r="AL6" s="58" t="str">
        <f t="shared" si="10"/>
        <v>53 (18%)</v>
      </c>
      <c r="AM6" s="58">
        <f>(VLOOKUP(A6,'2012-10'!A$5:Q$55,10,FALSE))</f>
        <v>53</v>
      </c>
      <c r="AN6" s="71">
        <f>(AM6/VLOOKUP(A6,'2012-06'!A$5:Q$55,10,FALSE)-1)*100</f>
        <v>17.777777777777782</v>
      </c>
      <c r="AO6" s="58" t="str">
        <f t="shared" si="11"/>
        <v>24 (-3)</v>
      </c>
      <c r="AP6" s="58">
        <f>VLOOKUP(A6,'2012-10'!A$5:Q$55,11,FALSE)</f>
        <v>24</v>
      </c>
      <c r="AQ6" s="58">
        <f>-(VLOOKUP(A6,'2012-10'!A$5:Q$55,11,FALSE)-VLOOKUP(A6,'2012-06'!A$5:Q$55,11,FALSE))</f>
        <v>-3</v>
      </c>
      <c r="AR6" s="58" t="str">
        <f t="shared" si="12"/>
        <v>11 (22%)</v>
      </c>
      <c r="AS6" s="58">
        <f>ROUND((VLOOKUP(A6,'2012-10'!A$5:Q$55,16,FALSE)),2)</f>
        <v>11</v>
      </c>
      <c r="AT6" s="58">
        <f>ROUND(((AS6/(VLOOKUP(A6,'2012-06'!A$5:Q$55,16,FALSE))-1)),2)*100</f>
        <v>22</v>
      </c>
      <c r="AU6" s="58" t="str">
        <f t="shared" si="13"/>
        <v>34 (-1)</v>
      </c>
      <c r="AV6" s="55">
        <f>(VLOOKUP(A6,'2012-10'!A$5:Q$55,17,FALSE))</f>
        <v>34</v>
      </c>
      <c r="AW6" s="55">
        <f>-((VLOOKUP(A6,'2012-10'!A$5:Q$55,17,FALSE))-(VLOOKUP(A6,'2012-06'!A$5:Q$55,17,FALSE)))</f>
        <v>-1</v>
      </c>
      <c r="AX6" s="36"/>
    </row>
    <row r="7" spans="1:50" ht="17.25">
      <c r="A7" s="57" t="s">
        <v>15</v>
      </c>
      <c r="B7" s="58" t="str">
        <f t="shared" si="14"/>
        <v>25% (6%)</v>
      </c>
      <c r="C7" s="92">
        <f>ROUND((VLOOKUP(A7,'2012-10'!A$5:Q$55,8,FALSE)),2)</f>
        <v>0.25</v>
      </c>
      <c r="D7" s="84">
        <f>(C7*100)-ROUND(VLOOKUP(A7,'2012-06'!A$5:Q$55,8,FALSE)*100,0)</f>
        <v>6</v>
      </c>
      <c r="E7" s="58" t="str">
        <f t="shared" si="0"/>
        <v>11 (0)</v>
      </c>
      <c r="F7" s="69">
        <f>VLOOKUP(A7,'2012-10'!A$5:Q$55,9,FALSE)</f>
        <v>11</v>
      </c>
      <c r="G7" s="62">
        <f>-(VLOOKUP(A7,'2012-10'!A$5:Q$55,9,FALSE)-VLOOKUP(A7,'2012-06'!A$5:Q$55,9,FALSE))</f>
        <v>0</v>
      </c>
      <c r="H7" s="58" t="str">
        <f t="shared" si="1"/>
        <v>1486 (28%)</v>
      </c>
      <c r="I7" s="58">
        <f>VLOOKUP(A7,'2012-10'!A$5:Q$55,2,FALSE)</f>
        <v>1486</v>
      </c>
      <c r="J7" s="70">
        <f>(ROUND(I7/VLOOKUP(A7,'2012-06'!A$5:Q$55,2),2)-1)*100</f>
        <v>28.000000000000004</v>
      </c>
      <c r="K7" s="58" t="str">
        <f t="shared" si="2"/>
        <v>33 (0)</v>
      </c>
      <c r="L7" s="58">
        <f>VLOOKUP(A7,'2012-10'!A$5:Q$55,3,FALSE)</f>
        <v>33</v>
      </c>
      <c r="M7" s="58">
        <f>-(VLOOKUP(A7,'2012-10'!A$5:Q$55,3,FALSE)-VLOOKUP(A7,'2012-06'!A$5:Q$55,3,FALSE))</f>
        <v>0</v>
      </c>
      <c r="N7" s="58" t="str">
        <f t="shared" si="3"/>
        <v>646 (41%)</v>
      </c>
      <c r="O7" s="58">
        <f>VLOOKUP(A7,'2012-10'!A$5:Q$55,4,FALSE)</f>
        <v>646</v>
      </c>
      <c r="P7" s="58">
        <f>(ROUND(O7/VLOOKUP(A7,'2012-06'!A$5:Q$55,4,FALSE),2)-1)*100</f>
        <v>40.999999999999993</v>
      </c>
      <c r="Q7" s="58" t="str">
        <f t="shared" si="4"/>
        <v>33 (1)</v>
      </c>
      <c r="R7" s="58">
        <f>VLOOKUP(A7,'2012-10'!A$5:Q$55,5,FALSE)</f>
        <v>33</v>
      </c>
      <c r="S7" s="58">
        <f>-(VLOOKUP(A7,'2012-10'!A$5:Q$55,5,FALSE)-VLOOKUP(A7,'2012-06'!A$5:Q$55,5,FALSE))</f>
        <v>1</v>
      </c>
      <c r="T7" s="58" t="str">
        <f t="shared" si="5"/>
        <v>840 (20%)</v>
      </c>
      <c r="U7" s="58">
        <f>VLOOKUP(A7,'2012-10'!A$5:Q$55,6,FALSE)</f>
        <v>840</v>
      </c>
      <c r="V7" s="58">
        <f>(ROUND(U7/VLOOKUP(A7,'2012-06'!A$5:Q$55,6,FALSE),2)-1)*100</f>
        <v>19.999999999999996</v>
      </c>
      <c r="W7" s="58" t="str">
        <f t="shared" si="6"/>
        <v>29 (-1)</v>
      </c>
      <c r="X7" s="58">
        <f>VLOOKUP(A7,'2012-10'!A$5:Q$55,7,FALSE)</f>
        <v>29</v>
      </c>
      <c r="Y7" s="58">
        <f>-(VLOOKUP(A7,'2012-10'!A$5:Q$55,7,FALSE)-VLOOKUP(A7,'2012-06'!A$5:Q$55,7,FALSE))</f>
        <v>-1</v>
      </c>
      <c r="Z7" s="58" t="str">
        <f t="shared" si="7"/>
        <v>490 (22%)</v>
      </c>
      <c r="AA7" s="58">
        <f>ROUND((VLOOKUP(A7,'2012-10'!A$5:Q$55,14,FALSE)),2)</f>
        <v>490</v>
      </c>
      <c r="AB7" s="58">
        <f>(ROUND(AA7/VLOOKUP(A7,'2012-06'!A$5:Q$55,14,FALSE),2)-1)*100</f>
        <v>21.999999999999996</v>
      </c>
      <c r="AC7" s="58" t="str">
        <f t="shared" si="8"/>
        <v>18 (-3)</v>
      </c>
      <c r="AD7" s="58">
        <f>(VLOOKUP(A7,'2012-10'!A$5:Q$55,15,FALSE))</f>
        <v>18</v>
      </c>
      <c r="AE7" s="58">
        <f>-((VLOOKUP(A7,'2012-10'!A$5:Q$55,15,FALSE))-(VLOOKUP(A7,'2012-06'!A$5:Q$55,15,FALSE)))</f>
        <v>-3</v>
      </c>
      <c r="AF7" s="58" t="str">
        <f t="shared" si="15"/>
        <v>67% (19%)</v>
      </c>
      <c r="AG7" s="92">
        <f>ROUND((VLOOKUP(A7,'2012-10'!A$5:Q$55,12,FALSE)),2)</f>
        <v>0.67</v>
      </c>
      <c r="AH7" s="69">
        <f>(AG7*100)-ROUND((VLOOKUP(A7,'2012-06'!A$5:Q$55,12,FALSE)*100),0)</f>
        <v>19</v>
      </c>
      <c r="AI7" s="58" t="str">
        <f t="shared" si="9"/>
        <v>28 (1)</v>
      </c>
      <c r="AJ7" s="69">
        <f>VLOOKUP(A7,'2012-10'!A$5:Q$55,13,FALSE)</f>
        <v>28</v>
      </c>
      <c r="AK7" s="62">
        <f>-(VLOOKUP(A7,'2012-10'!A$5:Q$55,13,FALSE)-VLOOKUP(A7,'2012-06'!A$5:Q$55,13,FALSE))</f>
        <v>1</v>
      </c>
      <c r="AL7" s="58" t="str">
        <f t="shared" si="10"/>
        <v>50 (39%)</v>
      </c>
      <c r="AM7" s="58">
        <f>(VLOOKUP(A7,'2012-10'!A$5:Q$55,10,FALSE))</f>
        <v>50</v>
      </c>
      <c r="AN7" s="71">
        <f>(AM7/VLOOKUP(A7,'2012-06'!A$5:Q$55,10,FALSE)-1)*100</f>
        <v>38.888888888888886</v>
      </c>
      <c r="AO7" s="58" t="str">
        <f t="shared" si="11"/>
        <v>26 (0)</v>
      </c>
      <c r="AP7" s="58">
        <f>VLOOKUP(A7,'2012-10'!A$5:Q$55,11,FALSE)</f>
        <v>26</v>
      </c>
      <c r="AQ7" s="58">
        <f>-(VLOOKUP(A7,'2012-10'!A$5:Q$55,11,FALSE)-VLOOKUP(A7,'2012-06'!A$5:Q$55,11,FALSE))</f>
        <v>0</v>
      </c>
      <c r="AR7" s="58" t="str">
        <f t="shared" si="12"/>
        <v>32 (68%)</v>
      </c>
      <c r="AS7" s="58">
        <f>ROUND((VLOOKUP(A7,'2012-10'!A$5:Q$55,16,FALSE)),2)</f>
        <v>32</v>
      </c>
      <c r="AT7" s="58">
        <f>ROUND(((AS7/(VLOOKUP(A7,'2012-06'!A$5:Q$55,16,FALSE))-1)),2)*100</f>
        <v>68</v>
      </c>
      <c r="AU7" s="58" t="str">
        <f t="shared" si="13"/>
        <v>17 (3)</v>
      </c>
      <c r="AV7" s="55">
        <f>(VLOOKUP(A7,'2012-10'!A$5:Q$55,17,FALSE))</f>
        <v>17</v>
      </c>
      <c r="AW7" s="55">
        <f>-((VLOOKUP(A7,'2012-10'!A$5:Q$55,17,FALSE))-(VLOOKUP(A7,'2012-06'!A$5:Q$55,17,FALSE)))</f>
        <v>3</v>
      </c>
      <c r="AX7" s="36"/>
    </row>
    <row r="8" spans="1:50" ht="17.25">
      <c r="A8" s="57" t="s">
        <v>16</v>
      </c>
      <c r="B8" s="58" t="str">
        <f t="shared" si="14"/>
        <v>14% (7%)</v>
      </c>
      <c r="C8" s="92">
        <f>ROUND((VLOOKUP(A8,'2012-10'!A$5:Q$55,8,FALSE)),2)</f>
        <v>0.14000000000000001</v>
      </c>
      <c r="D8" s="84">
        <f>(C8*100)-ROUND(VLOOKUP(A8,'2012-06'!A$5:Q$55,8,FALSE)*100,0)</f>
        <v>7.0000000000000018</v>
      </c>
      <c r="E8" s="58" t="str">
        <f t="shared" si="0"/>
        <v>38 (11)</v>
      </c>
      <c r="F8" s="69">
        <f>VLOOKUP(A8,'2012-10'!A$5:Q$55,9,FALSE)</f>
        <v>38</v>
      </c>
      <c r="G8" s="62">
        <f>-(VLOOKUP(A8,'2012-10'!A$5:Q$55,9,FALSE)-VLOOKUP(A8,'2012-06'!A$5:Q$55,9,FALSE))</f>
        <v>11</v>
      </c>
      <c r="H8" s="58" t="str">
        <f t="shared" si="1"/>
        <v>20405 (44%)</v>
      </c>
      <c r="I8" s="58">
        <f>VLOOKUP(A8,'2012-10'!A$5:Q$55,2,FALSE)</f>
        <v>20405</v>
      </c>
      <c r="J8" s="70">
        <f>(ROUND(I8/VLOOKUP(A8,'2012-06'!A$5:Q$55,2),2)-1)*100</f>
        <v>43.999999999999993</v>
      </c>
      <c r="K8" s="58" t="str">
        <f t="shared" si="2"/>
        <v>1 (0)</v>
      </c>
      <c r="L8" s="58">
        <f>VLOOKUP(A8,'2012-10'!A$5:Q$55,3,FALSE)</f>
        <v>1</v>
      </c>
      <c r="M8" s="58">
        <f>-(VLOOKUP(A8,'2012-10'!A$5:Q$55,3,FALSE)-VLOOKUP(A8,'2012-06'!A$5:Q$55,3,FALSE))</f>
        <v>0</v>
      </c>
      <c r="N8" s="58" t="str">
        <f t="shared" si="3"/>
        <v>14653 (15%)</v>
      </c>
      <c r="O8" s="58">
        <f>VLOOKUP(A8,'2012-10'!A$5:Q$55,4,FALSE)</f>
        <v>14653</v>
      </c>
      <c r="P8" s="58">
        <f>(ROUND(O8/VLOOKUP(A8,'2012-06'!A$5:Q$55,4,FALSE),2)-1)*100</f>
        <v>14.999999999999991</v>
      </c>
      <c r="Q8" s="58" t="str">
        <f t="shared" si="4"/>
        <v>1 (0)</v>
      </c>
      <c r="R8" s="58">
        <f>VLOOKUP(A8,'2012-10'!A$5:Q$55,5,FALSE)</f>
        <v>1</v>
      </c>
      <c r="S8" s="58">
        <f>-(VLOOKUP(A8,'2012-10'!A$5:Q$55,5,FALSE)-VLOOKUP(A8,'2012-06'!A$5:Q$55,5,FALSE))</f>
        <v>0</v>
      </c>
      <c r="T8" s="58" t="str">
        <f t="shared" si="5"/>
        <v>5752 (298%)</v>
      </c>
      <c r="U8" s="58">
        <f>VLOOKUP(A8,'2012-10'!A$5:Q$55,6,FALSE)</f>
        <v>5752</v>
      </c>
      <c r="V8" s="58">
        <f>(ROUND(U8/VLOOKUP(A8,'2012-06'!A$5:Q$55,6,FALSE),2)-1)*100</f>
        <v>298</v>
      </c>
      <c r="W8" s="58" t="str">
        <f t="shared" si="6"/>
        <v>1 (8)</v>
      </c>
      <c r="X8" s="58">
        <f>VLOOKUP(A8,'2012-10'!A$5:Q$55,7,FALSE)</f>
        <v>1</v>
      </c>
      <c r="Y8" s="58">
        <f>-(VLOOKUP(A8,'2012-10'!A$5:Q$55,7,FALSE)-VLOOKUP(A8,'2012-06'!A$5:Q$55,7,FALSE))</f>
        <v>8</v>
      </c>
      <c r="Z8" s="58" t="str">
        <f t="shared" si="7"/>
        <v>457 (155%)</v>
      </c>
      <c r="AA8" s="58">
        <f>ROUND((VLOOKUP(A8,'2012-10'!A$5:Q$55,14,FALSE)),2)</f>
        <v>457</v>
      </c>
      <c r="AB8" s="58">
        <f>(ROUND(AA8/VLOOKUP(A8,'2012-06'!A$5:Q$55,14,FALSE),2)-1)*100</f>
        <v>154.99999999999997</v>
      </c>
      <c r="AC8" s="58" t="str">
        <f t="shared" si="8"/>
        <v>19 (12)</v>
      </c>
      <c r="AD8" s="58">
        <f>(VLOOKUP(A8,'2012-10'!A$5:Q$55,15,FALSE))</f>
        <v>19</v>
      </c>
      <c r="AE8" s="58">
        <f>-((VLOOKUP(A8,'2012-10'!A$5:Q$55,15,FALSE))-(VLOOKUP(A8,'2012-06'!A$5:Q$55,15,FALSE)))</f>
        <v>12</v>
      </c>
      <c r="AF8" s="58" t="str">
        <f t="shared" si="15"/>
        <v>69% (12%)</v>
      </c>
      <c r="AG8" s="92">
        <f>ROUND((VLOOKUP(A8,'2012-10'!A$5:Q$55,12,FALSE)),2)</f>
        <v>0.69</v>
      </c>
      <c r="AH8" s="69">
        <f>(AG8*100)-ROUND((VLOOKUP(A8,'2012-06'!A$5:Q$55,12,FALSE)*100),0)</f>
        <v>12</v>
      </c>
      <c r="AI8" s="58" t="str">
        <f t="shared" si="9"/>
        <v>25 (-1)</v>
      </c>
      <c r="AJ8" s="69">
        <f>VLOOKUP(A8,'2012-10'!A$5:Q$55,13,FALSE)</f>
        <v>25</v>
      </c>
      <c r="AK8" s="62">
        <f>-(VLOOKUP(A8,'2012-10'!A$5:Q$55,13,FALSE)-VLOOKUP(A8,'2012-06'!A$5:Q$55,13,FALSE))</f>
        <v>-1</v>
      </c>
      <c r="AL8" s="58" t="str">
        <f t="shared" si="10"/>
        <v>240 (20%)</v>
      </c>
      <c r="AM8" s="58">
        <f>(VLOOKUP(A8,'2012-10'!A$5:Q$55,10,FALSE))</f>
        <v>240</v>
      </c>
      <c r="AN8" s="71">
        <f>(AM8/VLOOKUP(A8,'2012-06'!A$5:Q$55,10,FALSE)-1)*100</f>
        <v>19.999999999999996</v>
      </c>
      <c r="AO8" s="58" t="str">
        <f t="shared" si="11"/>
        <v>2 (0)</v>
      </c>
      <c r="AP8" s="58">
        <f>VLOOKUP(A8,'2012-10'!A$5:Q$55,11,FALSE)</f>
        <v>2</v>
      </c>
      <c r="AQ8" s="58">
        <f>-(VLOOKUP(A8,'2012-10'!A$5:Q$55,11,FALSE)-VLOOKUP(A8,'2012-06'!A$5:Q$55,11,FALSE))</f>
        <v>0</v>
      </c>
      <c r="AR8" s="58" t="str">
        <f t="shared" si="12"/>
        <v>14 (27%)</v>
      </c>
      <c r="AS8" s="58">
        <f>ROUND((VLOOKUP(A8,'2012-10'!A$5:Q$55,16,FALSE)),2)</f>
        <v>14</v>
      </c>
      <c r="AT8" s="58">
        <f>ROUND(((AS8/(VLOOKUP(A8,'2012-06'!A$5:Q$55,16,FALSE))-1)),2)*100</f>
        <v>27</v>
      </c>
      <c r="AU8" s="58" t="str">
        <f t="shared" si="13"/>
        <v>32 (-4)</v>
      </c>
      <c r="AV8" s="55">
        <f>(VLOOKUP(A8,'2012-10'!A$5:Q$55,17,FALSE))</f>
        <v>32</v>
      </c>
      <c r="AW8" s="55">
        <f>-((VLOOKUP(A8,'2012-10'!A$5:Q$55,17,FALSE))-(VLOOKUP(A8,'2012-06'!A$5:Q$55,17,FALSE)))</f>
        <v>-4</v>
      </c>
      <c r="AX8" s="36"/>
    </row>
    <row r="9" spans="1:50" ht="17.25">
      <c r="A9" s="57" t="s">
        <v>17</v>
      </c>
      <c r="B9" s="58" t="str">
        <f t="shared" si="14"/>
        <v>13% (5%)</v>
      </c>
      <c r="C9" s="92">
        <f>ROUND((VLOOKUP(A9,'2012-10'!A$5:Q$55,8,FALSE)),2)</f>
        <v>0.13</v>
      </c>
      <c r="D9" s="84">
        <f>(C9*100)-ROUND(VLOOKUP(A9,'2012-06'!A$5:Q$55,8,FALSE)*100,0)</f>
        <v>5</v>
      </c>
      <c r="E9" s="58" t="str">
        <f t="shared" si="0"/>
        <v>41 (2)</v>
      </c>
      <c r="F9" s="69">
        <f>VLOOKUP(A9,'2012-10'!A$5:Q$55,9,FALSE)</f>
        <v>41</v>
      </c>
      <c r="G9" s="62">
        <f>-(VLOOKUP(A9,'2012-10'!A$5:Q$55,9,FALSE)-VLOOKUP(A9,'2012-06'!A$5:Q$55,9,FALSE))</f>
        <v>2</v>
      </c>
      <c r="H9" s="58" t="str">
        <f t="shared" si="1"/>
        <v>2282 (50%)</v>
      </c>
      <c r="I9" s="58">
        <f>VLOOKUP(A9,'2012-10'!A$5:Q$55,2,FALSE)</f>
        <v>2282</v>
      </c>
      <c r="J9" s="70">
        <f>(ROUND(I9/VLOOKUP(A9,'2012-06'!A$5:Q$55,2),2)-1)*100</f>
        <v>50</v>
      </c>
      <c r="K9" s="58" t="str">
        <f t="shared" si="2"/>
        <v>24 (5)</v>
      </c>
      <c r="L9" s="58">
        <f>VLOOKUP(A9,'2012-10'!A$5:Q$55,3,FALSE)</f>
        <v>24</v>
      </c>
      <c r="M9" s="58">
        <f>-(VLOOKUP(A9,'2012-10'!A$5:Q$55,3,FALSE)-VLOOKUP(A9,'2012-06'!A$5:Q$55,3,FALSE))</f>
        <v>5</v>
      </c>
      <c r="N9" s="58" t="str">
        <f t="shared" si="3"/>
        <v>1908 (29%)</v>
      </c>
      <c r="O9" s="58">
        <f>VLOOKUP(A9,'2012-10'!A$5:Q$55,4,FALSE)</f>
        <v>1908</v>
      </c>
      <c r="P9" s="58">
        <f>(ROUND(O9/VLOOKUP(A9,'2012-06'!A$5:Q$55,4,FALSE),2)-1)*100</f>
        <v>29.000000000000004</v>
      </c>
      <c r="Q9" s="58" t="str">
        <f t="shared" si="4"/>
        <v>19 (-1)</v>
      </c>
      <c r="R9" s="58">
        <f>VLOOKUP(A9,'2012-10'!A$5:Q$55,5,FALSE)</f>
        <v>19</v>
      </c>
      <c r="S9" s="58">
        <f>-(VLOOKUP(A9,'2012-10'!A$5:Q$55,5,FALSE)-VLOOKUP(A9,'2012-06'!A$5:Q$55,5,FALSE))</f>
        <v>-1</v>
      </c>
      <c r="T9" s="58" t="str">
        <f t="shared" si="5"/>
        <v>374 (1000%)</v>
      </c>
      <c r="U9" s="58">
        <f>VLOOKUP(A9,'2012-10'!A$5:Q$55,6,FALSE)</f>
        <v>374</v>
      </c>
      <c r="V9" s="58">
        <f>(ROUND(U9/VLOOKUP(A9,'2012-06'!A$5:Q$55,6,FALSE),2)-1)*100</f>
        <v>1000</v>
      </c>
      <c r="W9" s="58" t="str">
        <f t="shared" si="6"/>
        <v>34 (9)</v>
      </c>
      <c r="X9" s="58">
        <f>VLOOKUP(A9,'2012-10'!A$5:Q$55,7,FALSE)</f>
        <v>34</v>
      </c>
      <c r="Y9" s="58">
        <f>-(VLOOKUP(A9,'2012-10'!A$5:Q$55,7,FALSE)-VLOOKUP(A9,'2012-06'!A$5:Q$55,7,FALSE))</f>
        <v>9</v>
      </c>
      <c r="Z9" s="58" t="str">
        <f t="shared" si="7"/>
        <v>211 (85%)</v>
      </c>
      <c r="AA9" s="58">
        <f>ROUND((VLOOKUP(A9,'2012-10'!A$5:Q$55,14,FALSE)),2)</f>
        <v>211</v>
      </c>
      <c r="AB9" s="58">
        <f>(ROUND(AA9/VLOOKUP(A9,'2012-06'!A$5:Q$55,14,FALSE),2)-1)*100</f>
        <v>85.000000000000014</v>
      </c>
      <c r="AC9" s="58" t="str">
        <f t="shared" si="8"/>
        <v>34 (4)</v>
      </c>
      <c r="AD9" s="58">
        <f>(VLOOKUP(A9,'2012-10'!A$5:Q$55,15,FALSE))</f>
        <v>34</v>
      </c>
      <c r="AE9" s="58">
        <f>-((VLOOKUP(A9,'2012-10'!A$5:Q$55,15,FALSE))-(VLOOKUP(A9,'2012-06'!A$5:Q$55,15,FALSE)))</f>
        <v>4</v>
      </c>
      <c r="AF9" s="58" t="str">
        <f t="shared" si="15"/>
        <v>51% (10%)</v>
      </c>
      <c r="AG9" s="92">
        <f>ROUND((VLOOKUP(A9,'2012-10'!A$5:Q$55,12,FALSE)),2)</f>
        <v>0.51</v>
      </c>
      <c r="AH9" s="69">
        <f>(AG9*100)-ROUND((VLOOKUP(A9,'2012-06'!A$5:Q$55,12,FALSE)*100),0)</f>
        <v>10</v>
      </c>
      <c r="AI9" s="58" t="str">
        <f t="shared" si="9"/>
        <v>37 (-5)</v>
      </c>
      <c r="AJ9" s="69">
        <f>VLOOKUP(A9,'2012-10'!A$5:Q$55,13,FALSE)</f>
        <v>37</v>
      </c>
      <c r="AK9" s="62">
        <f>-(VLOOKUP(A9,'2012-10'!A$5:Q$55,13,FALSE)-VLOOKUP(A9,'2012-06'!A$5:Q$55,13,FALSE))</f>
        <v>-5</v>
      </c>
      <c r="AL9" s="58" t="str">
        <f t="shared" si="10"/>
        <v>39 (26%)</v>
      </c>
      <c r="AM9" s="58">
        <f>(VLOOKUP(A9,'2012-10'!A$5:Q$55,10,FALSE))</f>
        <v>39</v>
      </c>
      <c r="AN9" s="71">
        <f>(AM9/VLOOKUP(A9,'2012-06'!A$5:Q$55,10,FALSE)-1)*100</f>
        <v>25.806451612903224</v>
      </c>
      <c r="AO9" s="58" t="str">
        <f t="shared" si="11"/>
        <v>30 (-1)</v>
      </c>
      <c r="AP9" s="58">
        <f>VLOOKUP(A9,'2012-10'!A$5:Q$55,11,FALSE)</f>
        <v>30</v>
      </c>
      <c r="AQ9" s="58">
        <f>-(VLOOKUP(A9,'2012-10'!A$5:Q$55,11,FALSE)-VLOOKUP(A9,'2012-06'!A$5:Q$55,11,FALSE))</f>
        <v>-1</v>
      </c>
      <c r="AR9" s="58" t="str">
        <f t="shared" si="12"/>
        <v>14 (56%)</v>
      </c>
      <c r="AS9" s="58">
        <f>ROUND((VLOOKUP(A9,'2012-10'!A$5:Q$55,16,FALSE)),2)</f>
        <v>14</v>
      </c>
      <c r="AT9" s="58">
        <f>ROUND(((AS9/(VLOOKUP(A9,'2012-06'!A$5:Q$55,16,FALSE))-1)),2)*100</f>
        <v>56.000000000000007</v>
      </c>
      <c r="AU9" s="58" t="str">
        <f t="shared" si="13"/>
        <v>32 (1)</v>
      </c>
      <c r="AV9" s="55">
        <f>(VLOOKUP(A9,'2012-10'!A$5:Q$55,17,FALSE))</f>
        <v>32</v>
      </c>
      <c r="AW9" s="55">
        <f>-((VLOOKUP(A9,'2012-10'!A$5:Q$55,17,FALSE))-(VLOOKUP(A9,'2012-06'!A$5:Q$55,17,FALSE)))</f>
        <v>1</v>
      </c>
      <c r="AX9" s="36"/>
    </row>
    <row r="10" spans="1:50" ht="17.25">
      <c r="A10" s="57" t="s">
        <v>18</v>
      </c>
      <c r="B10" s="58" t="str">
        <f t="shared" si="14"/>
        <v>17% (6%)</v>
      </c>
      <c r="C10" s="92">
        <f>ROUND((VLOOKUP(A10,'2012-10'!A$5:Q$55,8,FALSE)),2)</f>
        <v>0.17</v>
      </c>
      <c r="D10" s="84">
        <f>(C10*100)-ROUND(VLOOKUP(A10,'2012-06'!A$5:Q$55,8,FALSE)*100,0)</f>
        <v>6</v>
      </c>
      <c r="E10" s="58" t="str">
        <f t="shared" si="0"/>
        <v>29 (3)</v>
      </c>
      <c r="F10" s="69">
        <f>VLOOKUP(A10,'2012-10'!A$5:Q$55,9,FALSE)</f>
        <v>29</v>
      </c>
      <c r="G10" s="62">
        <f>-(VLOOKUP(A10,'2012-10'!A$5:Q$55,9,FALSE)-VLOOKUP(A10,'2012-06'!A$5:Q$55,9,FALSE))</f>
        <v>3</v>
      </c>
      <c r="H10" s="58" t="str">
        <f t="shared" si="1"/>
        <v>1992 (46%)</v>
      </c>
      <c r="I10" s="58">
        <f>VLOOKUP(A10,'2012-10'!A$5:Q$55,2,FALSE)</f>
        <v>1992</v>
      </c>
      <c r="J10" s="70">
        <f>(ROUND(I10/VLOOKUP(A10,'2012-06'!A$5:Q$55,2),2)-1)*100</f>
        <v>46</v>
      </c>
      <c r="K10" s="58" t="str">
        <f t="shared" si="2"/>
        <v>28 (3)</v>
      </c>
      <c r="L10" s="58">
        <f>VLOOKUP(A10,'2012-10'!A$5:Q$55,3,FALSE)</f>
        <v>28</v>
      </c>
      <c r="M10" s="58">
        <f>-(VLOOKUP(A10,'2012-10'!A$5:Q$55,3,FALSE)-VLOOKUP(A10,'2012-06'!A$5:Q$55,3,FALSE))</f>
        <v>3</v>
      </c>
      <c r="N10" s="58" t="str">
        <f t="shared" si="3"/>
        <v>1183 (73%)</v>
      </c>
      <c r="O10" s="58">
        <f>VLOOKUP(A10,'2012-10'!A$5:Q$55,4,FALSE)</f>
        <v>1183</v>
      </c>
      <c r="P10" s="58">
        <f>(ROUND(O10/VLOOKUP(A10,'2012-06'!A$5:Q$55,4,FALSE),2)-1)*100</f>
        <v>73</v>
      </c>
      <c r="Q10" s="58" t="str">
        <f t="shared" si="4"/>
        <v>25 (3)</v>
      </c>
      <c r="R10" s="58">
        <f>VLOOKUP(A10,'2012-10'!A$5:Q$55,5,FALSE)</f>
        <v>25</v>
      </c>
      <c r="S10" s="58">
        <f>-(VLOOKUP(A10,'2012-10'!A$5:Q$55,5,FALSE)-VLOOKUP(A10,'2012-06'!A$5:Q$55,5,FALSE))</f>
        <v>3</v>
      </c>
      <c r="T10" s="58" t="str">
        <f t="shared" si="5"/>
        <v>809 (20%)</v>
      </c>
      <c r="U10" s="58">
        <f>VLOOKUP(A10,'2012-10'!A$5:Q$55,6,FALSE)</f>
        <v>809</v>
      </c>
      <c r="V10" s="58">
        <f>(ROUND(U10/VLOOKUP(A10,'2012-06'!A$5:Q$55,6,FALSE),2)-1)*100</f>
        <v>19.999999999999996</v>
      </c>
      <c r="W10" s="58" t="str">
        <f t="shared" si="6"/>
        <v>30 (-1)</v>
      </c>
      <c r="X10" s="58">
        <f>VLOOKUP(A10,'2012-10'!A$5:Q$55,7,FALSE)</f>
        <v>30</v>
      </c>
      <c r="Y10" s="58">
        <f>-(VLOOKUP(A10,'2012-10'!A$5:Q$55,7,FALSE)-VLOOKUP(A10,'2012-06'!A$5:Q$55,7,FALSE))</f>
        <v>-1</v>
      </c>
      <c r="Z10" s="58" t="str">
        <f t="shared" si="7"/>
        <v>151 (21%)</v>
      </c>
      <c r="AA10" s="58">
        <f>ROUND((VLOOKUP(A10,'2012-10'!A$5:Q$55,14,FALSE)),2)</f>
        <v>151</v>
      </c>
      <c r="AB10" s="58">
        <f>(ROUND(AA10/VLOOKUP(A10,'2012-06'!A$5:Q$55,14,FALSE),2)-1)*100</f>
        <v>20.999999999999996</v>
      </c>
      <c r="AC10" s="58" t="str">
        <f t="shared" si="8"/>
        <v>39 (-3)</v>
      </c>
      <c r="AD10" s="58">
        <f>(VLOOKUP(A10,'2012-10'!A$5:Q$55,15,FALSE))</f>
        <v>39</v>
      </c>
      <c r="AE10" s="58">
        <f>-((VLOOKUP(A10,'2012-10'!A$5:Q$55,15,FALSE))-(VLOOKUP(A10,'2012-06'!A$5:Q$55,15,FALSE)))</f>
        <v>-3</v>
      </c>
      <c r="AF10" s="58" t="str">
        <f t="shared" si="15"/>
        <v>75% (34%)</v>
      </c>
      <c r="AG10" s="92">
        <f>ROUND((VLOOKUP(A10,'2012-10'!A$5:Q$55,12,FALSE)),2)</f>
        <v>0.75</v>
      </c>
      <c r="AH10" s="69">
        <f>(AG10*100)-ROUND((VLOOKUP(A10,'2012-06'!A$5:Q$55,12,FALSE)*100),0)</f>
        <v>34</v>
      </c>
      <c r="AI10" s="58" t="str">
        <f t="shared" si="9"/>
        <v>16 (18)</v>
      </c>
      <c r="AJ10" s="69">
        <f>VLOOKUP(A10,'2012-10'!A$5:Q$55,13,FALSE)</f>
        <v>16</v>
      </c>
      <c r="AK10" s="62">
        <f>-(VLOOKUP(A10,'2012-10'!A$5:Q$55,13,FALSE)-VLOOKUP(A10,'2012-06'!A$5:Q$55,13,FALSE))</f>
        <v>18</v>
      </c>
      <c r="AL10" s="58" t="str">
        <f t="shared" si="10"/>
        <v>24 (85%)</v>
      </c>
      <c r="AM10" s="58">
        <f>(VLOOKUP(A10,'2012-10'!A$5:Q$55,10,FALSE))</f>
        <v>24</v>
      </c>
      <c r="AN10" s="71">
        <f>(AM10/VLOOKUP(A10,'2012-06'!A$5:Q$55,10,FALSE)-1)*100</f>
        <v>84.615384615384627</v>
      </c>
      <c r="AO10" s="58" t="str">
        <f t="shared" si="11"/>
        <v>36 (2)</v>
      </c>
      <c r="AP10" s="58">
        <f>VLOOKUP(A10,'2012-10'!A$5:Q$55,11,FALSE)</f>
        <v>36</v>
      </c>
      <c r="AQ10" s="58">
        <f>-(VLOOKUP(A10,'2012-10'!A$5:Q$55,11,FALSE)-VLOOKUP(A10,'2012-06'!A$5:Q$55,11,FALSE))</f>
        <v>2</v>
      </c>
      <c r="AR10" s="58" t="str">
        <f t="shared" si="12"/>
        <v>4 (100%)</v>
      </c>
      <c r="AS10" s="58">
        <f>ROUND((VLOOKUP(A10,'2012-10'!A$5:Q$55,16,FALSE)),2)</f>
        <v>4</v>
      </c>
      <c r="AT10" s="58">
        <f>ROUND(((AS10/(VLOOKUP(A10,'2012-06'!A$5:Q$55,16,FALSE))-1)),2)*100</f>
        <v>100</v>
      </c>
      <c r="AU10" s="58" t="str">
        <f t="shared" si="13"/>
        <v>43 (1)</v>
      </c>
      <c r="AV10" s="55">
        <f>(VLOOKUP(A10,'2012-10'!A$5:Q$55,17,FALSE))</f>
        <v>43</v>
      </c>
      <c r="AW10" s="55">
        <f>-((VLOOKUP(A10,'2012-10'!A$5:Q$55,17,FALSE))-(VLOOKUP(A10,'2012-06'!A$5:Q$55,17,FALSE)))</f>
        <v>1</v>
      </c>
      <c r="AX10" s="36"/>
    </row>
    <row r="11" spans="1:50" ht="17.25">
      <c r="A11" s="57" t="s">
        <v>19</v>
      </c>
      <c r="B11" s="58" t="str">
        <f t="shared" si="14"/>
        <v>34% (6%)</v>
      </c>
      <c r="C11" s="92">
        <f>ROUND((VLOOKUP(A11,'2012-10'!A$5:Q$55,8,FALSE)),2)</f>
        <v>0.34</v>
      </c>
      <c r="D11" s="84">
        <f>(C11*100)-ROUND(VLOOKUP(A11,'2012-06'!A$5:Q$55,8,FALSE)*100,0)</f>
        <v>6</v>
      </c>
      <c r="E11" s="58" t="str">
        <f t="shared" si="0"/>
        <v>2 (0)</v>
      </c>
      <c r="F11" s="69">
        <f>VLOOKUP(A11,'2012-10'!A$5:Q$55,9,FALSE)</f>
        <v>2</v>
      </c>
      <c r="G11" s="62">
        <f>-(VLOOKUP(A11,'2012-10'!A$5:Q$55,9,FALSE)-VLOOKUP(A11,'2012-06'!A$5:Q$55,9,FALSE))</f>
        <v>0</v>
      </c>
      <c r="H11" s="58" t="str">
        <f t="shared" si="1"/>
        <v>839 (23%)</v>
      </c>
      <c r="I11" s="58">
        <f>VLOOKUP(A11,'2012-10'!A$5:Q$55,2,FALSE)</f>
        <v>839</v>
      </c>
      <c r="J11" s="70">
        <f>(ROUND(I11/VLOOKUP(A11,'2012-06'!A$5:Q$55,2),2)-1)*100</f>
        <v>23</v>
      </c>
      <c r="K11" s="58" t="str">
        <f t="shared" si="2"/>
        <v>38 (0)</v>
      </c>
      <c r="L11" s="58">
        <f>VLOOKUP(A11,'2012-10'!A$5:Q$55,3,FALSE)</f>
        <v>38</v>
      </c>
      <c r="M11" s="58">
        <f>-(VLOOKUP(A11,'2012-10'!A$5:Q$55,3,FALSE)-VLOOKUP(A11,'2012-06'!A$5:Q$55,3,FALSE))</f>
        <v>0</v>
      </c>
      <c r="N11" s="58" t="str">
        <f t="shared" si="3"/>
        <v>448 (40%)</v>
      </c>
      <c r="O11" s="58">
        <f>VLOOKUP(A11,'2012-10'!A$5:Q$55,4,FALSE)</f>
        <v>448</v>
      </c>
      <c r="P11" s="58">
        <f>(ROUND(O11/VLOOKUP(A11,'2012-06'!A$5:Q$55,4,FALSE),2)-1)*100</f>
        <v>39.999999999999993</v>
      </c>
      <c r="Q11" s="58" t="str">
        <f t="shared" si="4"/>
        <v>40 (0)</v>
      </c>
      <c r="R11" s="58">
        <f>VLOOKUP(A11,'2012-10'!A$5:Q$55,5,FALSE)</f>
        <v>40</v>
      </c>
      <c r="S11" s="58">
        <f>-(VLOOKUP(A11,'2012-10'!A$5:Q$55,5,FALSE)-VLOOKUP(A11,'2012-06'!A$5:Q$55,5,FALSE))</f>
        <v>0</v>
      </c>
      <c r="T11" s="58" t="str">
        <f t="shared" si="5"/>
        <v>391 (8%)</v>
      </c>
      <c r="U11" s="58">
        <f>VLOOKUP(A11,'2012-10'!A$5:Q$55,6,FALSE)</f>
        <v>391</v>
      </c>
      <c r="V11" s="58">
        <f>(ROUND(U11/VLOOKUP(A11,'2012-06'!A$5:Q$55,6,FALSE),2)-1)*100</f>
        <v>8.0000000000000071</v>
      </c>
      <c r="W11" s="58" t="str">
        <f t="shared" si="6"/>
        <v>33 (0)</v>
      </c>
      <c r="X11" s="58">
        <f>VLOOKUP(A11,'2012-10'!A$5:Q$55,7,FALSE)</f>
        <v>33</v>
      </c>
      <c r="Y11" s="58">
        <f>-(VLOOKUP(A11,'2012-10'!A$5:Q$55,7,FALSE)-VLOOKUP(A11,'2012-06'!A$5:Q$55,7,FALSE))</f>
        <v>0</v>
      </c>
      <c r="Z11" s="58" t="str">
        <f t="shared" si="7"/>
        <v>182 (22%)</v>
      </c>
      <c r="AA11" s="58">
        <f>ROUND((VLOOKUP(A11,'2012-10'!A$5:Q$55,14,FALSE)),2)</f>
        <v>182</v>
      </c>
      <c r="AB11" s="58">
        <f>(ROUND(AA11/VLOOKUP(A11,'2012-06'!A$5:Q$55,14,FALSE),2)-1)*100</f>
        <v>21.999999999999996</v>
      </c>
      <c r="AC11" s="58" t="str">
        <f t="shared" si="8"/>
        <v>36 (-3)</v>
      </c>
      <c r="AD11" s="58">
        <f>(VLOOKUP(A11,'2012-10'!A$5:Q$55,15,FALSE))</f>
        <v>36</v>
      </c>
      <c r="AE11" s="58">
        <f>-((VLOOKUP(A11,'2012-10'!A$5:Q$55,15,FALSE))-(VLOOKUP(A11,'2012-06'!A$5:Q$55,15,FALSE)))</f>
        <v>-3</v>
      </c>
      <c r="AF11" s="58" t="e">
        <f t="shared" si="15"/>
        <v>#VALUE!</v>
      </c>
      <c r="AG11" s="92">
        <f>ROUND((VLOOKUP(A11,'2012-10'!A$5:Q$55,12,FALSE)),2)</f>
        <v>1</v>
      </c>
      <c r="AH11" s="69" t="s">
        <v>21</v>
      </c>
      <c r="AI11" s="58" t="str">
        <f t="shared" si="9"/>
        <v>1 (0)</v>
      </c>
      <c r="AJ11" s="69">
        <f>VLOOKUP(A11,'2012-10'!A$5:Q$55,13,FALSE)</f>
        <v>1</v>
      </c>
      <c r="AK11" s="62">
        <f>-(VLOOKUP(A11,'2012-10'!A$5:Q$55,13,FALSE)-VLOOKUP(A11,'2012-06'!A$5:Q$55,13,FALSE))</f>
        <v>0</v>
      </c>
      <c r="AL11" s="58" t="str">
        <f t="shared" si="10"/>
        <v>6 (0%)</v>
      </c>
      <c r="AM11" s="58">
        <f>(VLOOKUP(A11,'2012-10'!A$5:Q$55,10,FALSE))</f>
        <v>6</v>
      </c>
      <c r="AN11" s="71">
        <f>(AM11/VLOOKUP(A11,'2012-06'!A$5:Q$55,10,FALSE)-1)*100</f>
        <v>0</v>
      </c>
      <c r="AO11" s="58" t="str">
        <f t="shared" si="11"/>
        <v>50 (-4)</v>
      </c>
      <c r="AP11" s="58">
        <f>VLOOKUP(A11,'2012-10'!A$5:Q$55,11,FALSE)</f>
        <v>50</v>
      </c>
      <c r="AQ11" s="58">
        <f>-(VLOOKUP(A11,'2012-10'!A$5:Q$55,11,FALSE)-VLOOKUP(A11,'2012-06'!A$5:Q$55,11,FALSE))</f>
        <v>-4</v>
      </c>
      <c r="AR11" s="58" t="str">
        <f t="shared" si="12"/>
        <v>2 (0%)</v>
      </c>
      <c r="AS11" s="58">
        <f>ROUND((VLOOKUP(A11,'2012-10'!A$5:Q$55,16,FALSE)),2)</f>
        <v>2</v>
      </c>
      <c r="AT11" s="58">
        <f>ROUND(((AS11/(VLOOKUP(A11,'2012-06'!A$5:Q$55,16,FALSE))-1)),2)*100</f>
        <v>0</v>
      </c>
      <c r="AU11" s="58" t="str">
        <f t="shared" si="13"/>
        <v>46 (-2)</v>
      </c>
      <c r="AV11" s="55">
        <f>(VLOOKUP(A11,'2012-10'!A$5:Q$55,17,FALSE))</f>
        <v>46</v>
      </c>
      <c r="AW11" s="55">
        <f>-((VLOOKUP(A11,'2012-10'!A$5:Q$55,17,FALSE))-(VLOOKUP(A11,'2012-06'!A$5:Q$55,17,FALSE)))</f>
        <v>-2</v>
      </c>
      <c r="AX11" s="36"/>
    </row>
    <row r="12" spans="1:50" ht="17.25">
      <c r="A12" s="57" t="s">
        <v>20</v>
      </c>
      <c r="B12" s="58" t="str">
        <f t="shared" si="14"/>
        <v>10% (4%)</v>
      </c>
      <c r="C12" s="92">
        <f>ROUND((VLOOKUP(A12,'2012-10'!A$5:Q$55,8,FALSE)),2)</f>
        <v>0.1</v>
      </c>
      <c r="D12" s="84">
        <f>(C12*100)-ROUND(VLOOKUP(A12,'2012-06'!A$5:Q$55,8,FALSE)*100,0)</f>
        <v>4</v>
      </c>
      <c r="E12" s="58" t="str">
        <f t="shared" si="0"/>
        <v>48 (2)</v>
      </c>
      <c r="F12" s="69">
        <f>VLOOKUP(A12,'2012-10'!A$5:Q$55,9,FALSE)</f>
        <v>48</v>
      </c>
      <c r="G12" s="62">
        <f>-(VLOOKUP(A12,'2012-10'!A$5:Q$55,9,FALSE)-VLOOKUP(A12,'2012-06'!A$5:Q$55,9,FALSE))</f>
        <v>2</v>
      </c>
      <c r="H12" s="58" t="str">
        <f t="shared" si="1"/>
        <v>268 (53%)</v>
      </c>
      <c r="I12" s="58">
        <f>VLOOKUP(A12,'2012-10'!A$5:Q$55,2,FALSE)</f>
        <v>268</v>
      </c>
      <c r="J12" s="70">
        <f>(ROUND(I12/VLOOKUP(A12,'2012-06'!A$5:Q$55,2),2)-1)*100</f>
        <v>53</v>
      </c>
      <c r="K12" s="58" t="str">
        <f t="shared" si="2"/>
        <v>50 (-2)</v>
      </c>
      <c r="L12" s="58">
        <f>VLOOKUP(A12,'2012-10'!A$5:Q$55,3,FALSE)</f>
        <v>50</v>
      </c>
      <c r="M12" s="58">
        <f>-(VLOOKUP(A12,'2012-10'!A$5:Q$55,3,FALSE)-VLOOKUP(A12,'2012-06'!A$5:Q$55,3,FALSE))</f>
        <v>-2</v>
      </c>
      <c r="N12" s="58" t="str">
        <f t="shared" si="3"/>
        <v>222 (72%)</v>
      </c>
      <c r="O12" s="58">
        <f>VLOOKUP(A12,'2012-10'!A$5:Q$55,4,FALSE)</f>
        <v>222</v>
      </c>
      <c r="P12" s="58">
        <f>(ROUND(O12/VLOOKUP(A12,'2012-06'!A$5:Q$55,4,FALSE),2)-1)*100</f>
        <v>72</v>
      </c>
      <c r="Q12" s="58" t="str">
        <f t="shared" si="4"/>
        <v>45 (1)</v>
      </c>
      <c r="R12" s="58">
        <f>VLOOKUP(A12,'2012-10'!A$5:Q$55,5,FALSE)</f>
        <v>45</v>
      </c>
      <c r="S12" s="58">
        <f>-(VLOOKUP(A12,'2012-10'!A$5:Q$55,5,FALSE)-VLOOKUP(A12,'2012-06'!A$5:Q$55,5,FALSE))</f>
        <v>1</v>
      </c>
      <c r="T12" s="58" t="str">
        <f t="shared" si="5"/>
        <v>46 (0%)</v>
      </c>
      <c r="U12" s="58">
        <f>VLOOKUP(A12,'2012-10'!A$5:Q$55,6,FALSE)</f>
        <v>46</v>
      </c>
      <c r="V12" s="58">
        <f>(ROUND(U12/VLOOKUP(A12,'2012-06'!A$5:Q$55,6,FALSE),2)-1)*100</f>
        <v>0</v>
      </c>
      <c r="W12" s="58" t="str">
        <f t="shared" si="6"/>
        <v>48 (-6)</v>
      </c>
      <c r="X12" s="58">
        <f>VLOOKUP(A12,'2012-10'!A$5:Q$55,7,FALSE)</f>
        <v>48</v>
      </c>
      <c r="Y12" s="58">
        <f>-(VLOOKUP(A12,'2012-10'!A$5:Q$55,7,FALSE)-VLOOKUP(A12,'2012-06'!A$5:Q$55,7,FALSE))</f>
        <v>-6</v>
      </c>
      <c r="Z12" s="58" t="s">
        <v>21</v>
      </c>
      <c r="AA12" s="58" t="s">
        <v>21</v>
      </c>
      <c r="AB12" s="58" t="s">
        <v>21</v>
      </c>
      <c r="AC12" s="58" t="s">
        <v>21</v>
      </c>
      <c r="AD12" s="58" t="str">
        <f>(VLOOKUP(A12,'2012-10'!A$5:Q$55,15,FALSE))</f>
        <v>.</v>
      </c>
      <c r="AE12" s="58" t="s">
        <v>21</v>
      </c>
      <c r="AF12" s="58" t="s">
        <v>21</v>
      </c>
      <c r="AG12" s="92" t="s">
        <v>21</v>
      </c>
      <c r="AH12" s="69" t="s">
        <v>21</v>
      </c>
      <c r="AI12" s="58" t="s">
        <v>21</v>
      </c>
      <c r="AJ12" s="69" t="str">
        <f>VLOOKUP(A12,'2012-10'!A$5:Q$55,13,FALSE)</f>
        <v>.</v>
      </c>
      <c r="AK12" s="62" t="s">
        <v>21</v>
      </c>
      <c r="AL12" s="58" t="s">
        <v>21</v>
      </c>
      <c r="AM12" s="58" t="str">
        <f>(VLOOKUP(A12,'2012-10'!A$5:Q$55,10,FALSE))</f>
        <v>.</v>
      </c>
      <c r="AN12" s="71" t="s">
        <v>21</v>
      </c>
      <c r="AO12" s="58" t="s">
        <v>21</v>
      </c>
      <c r="AP12" s="58" t="str">
        <f>VLOOKUP(A12,'2012-10'!A$5:Q$55,11,FALSE)</f>
        <v>.</v>
      </c>
      <c r="AQ12" s="58" t="s">
        <v>21</v>
      </c>
      <c r="AR12" s="58" t="s">
        <v>21</v>
      </c>
      <c r="AS12" s="58" t="s">
        <v>21</v>
      </c>
      <c r="AT12" s="58" t="s">
        <v>21</v>
      </c>
      <c r="AU12" s="58" t="s">
        <v>21</v>
      </c>
      <c r="AV12" s="55" t="s">
        <v>21</v>
      </c>
      <c r="AW12" s="55" t="s">
        <v>21</v>
      </c>
      <c r="AX12" s="36"/>
    </row>
    <row r="13" spans="1:50" ht="17.25">
      <c r="A13" s="57" t="s">
        <v>22</v>
      </c>
      <c r="B13" s="58" t="str">
        <f t="shared" si="14"/>
        <v>19% (5%)</v>
      </c>
      <c r="C13" s="92">
        <f>ROUND((VLOOKUP(A13,'2012-10'!A$5:Q$55,8,FALSE)),2)</f>
        <v>0.19</v>
      </c>
      <c r="D13" s="84">
        <f>(C13*100)-ROUND(VLOOKUP(A13,'2012-06'!A$5:Q$55,8,FALSE)*100,0)</f>
        <v>5</v>
      </c>
      <c r="E13" s="58" t="str">
        <f t="shared" si="0"/>
        <v>24 (-1)</v>
      </c>
      <c r="F13" s="69">
        <f>VLOOKUP(A13,'2012-10'!A$5:Q$55,9,FALSE)</f>
        <v>24</v>
      </c>
      <c r="G13" s="62">
        <f>-(VLOOKUP(A13,'2012-10'!A$5:Q$55,9,FALSE)-VLOOKUP(A13,'2012-06'!A$5:Q$55,9,FALSE))</f>
        <v>-1</v>
      </c>
      <c r="H13" s="58" t="str">
        <f t="shared" si="1"/>
        <v>9207 (31%)</v>
      </c>
      <c r="I13" s="58">
        <f>VLOOKUP(A13,'2012-10'!A$5:Q$55,2,FALSE)</f>
        <v>9207</v>
      </c>
      <c r="J13" s="70">
        <f>(ROUND(I13/VLOOKUP(A13,'2012-06'!A$5:Q$55,2),2)-1)*100</f>
        <v>31.000000000000007</v>
      </c>
      <c r="K13" s="58" t="str">
        <f t="shared" si="2"/>
        <v>3 (0)</v>
      </c>
      <c r="L13" s="58">
        <f>VLOOKUP(A13,'2012-10'!A$5:Q$55,3,FALSE)</f>
        <v>3</v>
      </c>
      <c r="M13" s="58">
        <f>-(VLOOKUP(A13,'2012-10'!A$5:Q$55,3,FALSE)-VLOOKUP(A13,'2012-06'!A$5:Q$55,3,FALSE))</f>
        <v>0</v>
      </c>
      <c r="N13" s="58" t="str">
        <f t="shared" si="3"/>
        <v>5508 (38%)</v>
      </c>
      <c r="O13" s="58">
        <f>VLOOKUP(A13,'2012-10'!A$5:Q$55,4,FALSE)</f>
        <v>5508</v>
      </c>
      <c r="P13" s="58">
        <f>(ROUND(O13/VLOOKUP(A13,'2012-06'!A$5:Q$55,4,FALSE),2)-1)*100</f>
        <v>37.999999999999986</v>
      </c>
      <c r="Q13" s="58" t="str">
        <f t="shared" si="4"/>
        <v>2 (1)</v>
      </c>
      <c r="R13" s="58">
        <f>VLOOKUP(A13,'2012-10'!A$5:Q$55,5,FALSE)</f>
        <v>2</v>
      </c>
      <c r="S13" s="58">
        <f>-(VLOOKUP(A13,'2012-10'!A$5:Q$55,5,FALSE)-VLOOKUP(A13,'2012-06'!A$5:Q$55,5,FALSE))</f>
        <v>1</v>
      </c>
      <c r="T13" s="58" t="str">
        <f t="shared" si="5"/>
        <v>3699 (21%)</v>
      </c>
      <c r="U13" s="58">
        <f>VLOOKUP(A13,'2012-10'!A$5:Q$55,6,FALSE)</f>
        <v>3699</v>
      </c>
      <c r="V13" s="58">
        <f>(ROUND(U13/VLOOKUP(A13,'2012-06'!A$5:Q$55,6,FALSE),2)-1)*100</f>
        <v>20.999999999999996</v>
      </c>
      <c r="W13" s="58" t="str">
        <f t="shared" si="6"/>
        <v>3 (0)</v>
      </c>
      <c r="X13" s="58">
        <f>VLOOKUP(A13,'2012-10'!A$5:Q$55,7,FALSE)</f>
        <v>3</v>
      </c>
      <c r="Y13" s="58">
        <f>-(VLOOKUP(A13,'2012-10'!A$5:Q$55,7,FALSE)-VLOOKUP(A13,'2012-06'!A$5:Q$55,7,FALSE))</f>
        <v>0</v>
      </c>
      <c r="Z13" s="58" t="str">
        <f t="shared" ref="Z13:Z42" si="16">CONCATENATE(AA13," (",ROUND(AB13,0),"%)")</f>
        <v>335 (28%)</v>
      </c>
      <c r="AA13" s="58">
        <f>ROUND((VLOOKUP(A13,'2012-10'!A$5:Q$55,14,FALSE)),2)</f>
        <v>335</v>
      </c>
      <c r="AB13" s="58">
        <f>(ROUND(AA13/VLOOKUP(A13,'2012-06'!A$5:Q$55,14,FALSE),2)-1)*100</f>
        <v>28.000000000000004</v>
      </c>
      <c r="AC13" s="58" t="str">
        <f t="shared" ref="AC13:AC42" si="17">CONCATENATE(AD13," (",AE13,")")</f>
        <v>29 (-3)</v>
      </c>
      <c r="AD13" s="58">
        <f>(VLOOKUP(A13,'2012-10'!A$5:Q$55,15,FALSE))</f>
        <v>29</v>
      </c>
      <c r="AE13" s="58">
        <f>-((VLOOKUP(A13,'2012-10'!A$5:Q$55,15,FALSE))-(VLOOKUP(A13,'2012-06'!A$5:Q$55,15,FALSE)))</f>
        <v>-3</v>
      </c>
      <c r="AF13" s="58" t="str">
        <f t="shared" si="15"/>
        <v>86% (13%)</v>
      </c>
      <c r="AG13" s="92">
        <f>ROUND((VLOOKUP(A13,'2012-10'!A$5:Q$55,12,FALSE)),2)</f>
        <v>0.86</v>
      </c>
      <c r="AH13" s="69">
        <f>(AG13*100)-ROUND((VLOOKUP(A13,'2012-06'!A$5:Q$55,12,FALSE)*100),0)</f>
        <v>13</v>
      </c>
      <c r="AI13" s="58" t="str">
        <f t="shared" ref="AI13:AI54" si="18">CONCATENATE(AJ13," (",AK13,")")</f>
        <v>7 (0)</v>
      </c>
      <c r="AJ13" s="69">
        <f>VLOOKUP(A13,'2012-10'!A$5:Q$55,13,FALSE)</f>
        <v>7</v>
      </c>
      <c r="AK13" s="62">
        <f>-(VLOOKUP(A13,'2012-10'!A$5:Q$55,13,FALSE)-VLOOKUP(A13,'2012-06'!A$5:Q$55,13,FALSE))</f>
        <v>0</v>
      </c>
      <c r="AL13" s="58" t="str">
        <f t="shared" ref="AL13:AL54" si="19">CONCATENATE(AM13," (",ROUND(AN13,0),"%)")</f>
        <v>156 (18%)</v>
      </c>
      <c r="AM13" s="58">
        <f>(VLOOKUP(A13,'2012-10'!A$5:Q$55,10,FALSE))</f>
        <v>156</v>
      </c>
      <c r="AN13" s="71">
        <f>(AM13/VLOOKUP(A13,'2012-06'!A$5:Q$55,10,FALSE)-1)*100</f>
        <v>18.181818181818187</v>
      </c>
      <c r="AO13" s="58" t="str">
        <f t="shared" ref="AO13:AO54" si="20">CONCATENATE(AP13," (",AQ13,")")</f>
        <v>3 (0)</v>
      </c>
      <c r="AP13" s="58">
        <f>VLOOKUP(A13,'2012-10'!A$5:Q$55,11,FALSE)</f>
        <v>3</v>
      </c>
      <c r="AQ13" s="58">
        <f>-(VLOOKUP(A13,'2012-10'!A$5:Q$55,11,FALSE)-VLOOKUP(A13,'2012-06'!A$5:Q$55,11,FALSE))</f>
        <v>0</v>
      </c>
      <c r="AR13" s="58" t="str">
        <f t="shared" ref="AR13:AR24" si="21">CONCATENATE(AS13," (",ROUND(AT13,0),"%)")</f>
        <v>22 (29%)</v>
      </c>
      <c r="AS13" s="58">
        <f>ROUND((VLOOKUP(A13,'2012-10'!A$5:Q$55,16,FALSE)),2)</f>
        <v>22</v>
      </c>
      <c r="AT13" s="58">
        <f>ROUND(((AS13/(VLOOKUP(A13,'2012-06'!A$5:Q$55,16,FALSE))-1)),2)*100</f>
        <v>28.999999999999996</v>
      </c>
      <c r="AU13" s="58" t="str">
        <f t="shared" ref="AU13:AU42" si="22">CONCATENATE(AV13," (",AW13,")")</f>
        <v>23 (-2)</v>
      </c>
      <c r="AV13" s="55">
        <f>(VLOOKUP(A13,'2012-10'!A$5:Q$55,17,FALSE))</f>
        <v>23</v>
      </c>
      <c r="AW13" s="55">
        <f>-((VLOOKUP(A13,'2012-10'!A$5:Q$55,17,FALSE))-(VLOOKUP(A13,'2012-06'!A$5:Q$55,17,FALSE)))</f>
        <v>-2</v>
      </c>
      <c r="AX13" s="36"/>
    </row>
    <row r="14" spans="1:50" ht="17.25">
      <c r="A14" s="57" t="s">
        <v>23</v>
      </c>
      <c r="B14" s="58" t="str">
        <f t="shared" si="14"/>
        <v>16% (5%)</v>
      </c>
      <c r="C14" s="92">
        <f>ROUND((VLOOKUP(A14,'2012-10'!A$5:Q$55,8,FALSE)),2)</f>
        <v>0.16</v>
      </c>
      <c r="D14" s="84">
        <f>(C14*100)-ROUND(VLOOKUP(A14,'2012-06'!A$5:Q$55,8,FALSE)*100,0)</f>
        <v>5</v>
      </c>
      <c r="E14" s="58" t="str">
        <f t="shared" si="0"/>
        <v>32 (6)</v>
      </c>
      <c r="F14" s="69">
        <f>VLOOKUP(A14,'2012-10'!A$5:Q$55,9,FALSE)</f>
        <v>32</v>
      </c>
      <c r="G14" s="62">
        <f>-(VLOOKUP(A14,'2012-10'!A$5:Q$55,9,FALSE)-VLOOKUP(A14,'2012-06'!A$5:Q$55,9,FALSE))</f>
        <v>6</v>
      </c>
      <c r="H14" s="58" t="str">
        <f t="shared" si="1"/>
        <v>3711 (49%)</v>
      </c>
      <c r="I14" s="58">
        <f>VLOOKUP(A14,'2012-10'!A$5:Q$55,2,FALSE)</f>
        <v>3711</v>
      </c>
      <c r="J14" s="70">
        <f>(ROUND(I14/VLOOKUP(A14,'2012-06'!A$5:Q$55,2),2)-1)*100</f>
        <v>49</v>
      </c>
      <c r="K14" s="58" t="str">
        <f t="shared" si="2"/>
        <v>15 (1)</v>
      </c>
      <c r="L14" s="58">
        <f>VLOOKUP(A14,'2012-10'!A$5:Q$55,3,FALSE)</f>
        <v>15</v>
      </c>
      <c r="M14" s="58">
        <f>-(VLOOKUP(A14,'2012-10'!A$5:Q$55,3,FALSE)-VLOOKUP(A14,'2012-06'!A$5:Q$55,3,FALSE))</f>
        <v>1</v>
      </c>
      <c r="N14" s="58" t="str">
        <f t="shared" si="3"/>
        <v>2440 (45%)</v>
      </c>
      <c r="O14" s="58">
        <f>VLOOKUP(A14,'2012-10'!A$5:Q$55,4,FALSE)</f>
        <v>2440</v>
      </c>
      <c r="P14" s="58">
        <f>(ROUND(O14/VLOOKUP(A14,'2012-06'!A$5:Q$55,4,FALSE),2)-1)*100</f>
        <v>44.999999999999993</v>
      </c>
      <c r="Q14" s="58" t="str">
        <f t="shared" si="4"/>
        <v>16 (0)</v>
      </c>
      <c r="R14" s="58">
        <f>VLOOKUP(A14,'2012-10'!A$5:Q$55,5,FALSE)</f>
        <v>16</v>
      </c>
      <c r="S14" s="58">
        <f>-(VLOOKUP(A14,'2012-10'!A$5:Q$55,5,FALSE)-VLOOKUP(A14,'2012-06'!A$5:Q$55,5,FALSE))</f>
        <v>0</v>
      </c>
      <c r="T14" s="58" t="str">
        <f t="shared" si="5"/>
        <v>1271 (59%)</v>
      </c>
      <c r="U14" s="58">
        <f>VLOOKUP(A14,'2012-10'!A$5:Q$55,6,FALSE)</f>
        <v>1271</v>
      </c>
      <c r="V14" s="58">
        <f>(ROUND(U14/VLOOKUP(A14,'2012-06'!A$5:Q$55,6,FALSE),2)-1)*100</f>
        <v>59.000000000000007</v>
      </c>
      <c r="W14" s="58" t="str">
        <f t="shared" si="6"/>
        <v>20 (5)</v>
      </c>
      <c r="X14" s="58">
        <f>VLOOKUP(A14,'2012-10'!A$5:Q$55,7,FALSE)</f>
        <v>20</v>
      </c>
      <c r="Y14" s="58">
        <f>-(VLOOKUP(A14,'2012-10'!A$5:Q$55,7,FALSE)-VLOOKUP(A14,'2012-06'!A$5:Q$55,7,FALSE))</f>
        <v>5</v>
      </c>
      <c r="Z14" s="58" t="str">
        <f t="shared" si="16"/>
        <v>559 (51%)</v>
      </c>
      <c r="AA14" s="58">
        <f>ROUND((VLOOKUP(A14,'2012-10'!A$5:Q$55,14,FALSE)),2)</f>
        <v>559</v>
      </c>
      <c r="AB14" s="58">
        <f>(ROUND(AA14/VLOOKUP(A14,'2012-06'!A$5:Q$55,14,FALSE),2)-1)*100</f>
        <v>51</v>
      </c>
      <c r="AC14" s="58" t="str">
        <f t="shared" si="17"/>
        <v>15 (2)</v>
      </c>
      <c r="AD14" s="58">
        <f>(VLOOKUP(A14,'2012-10'!A$5:Q$55,15,FALSE))</f>
        <v>15</v>
      </c>
      <c r="AE14" s="58">
        <f>-((VLOOKUP(A14,'2012-10'!A$5:Q$55,15,FALSE))-(VLOOKUP(A14,'2012-06'!A$5:Q$55,15,FALSE)))</f>
        <v>2</v>
      </c>
      <c r="AF14" s="58" t="str">
        <f t="shared" si="15"/>
        <v>75% (9%)</v>
      </c>
      <c r="AG14" s="92">
        <f>ROUND((VLOOKUP(A14,'2012-10'!A$5:Q$55,12,FALSE)),2)</f>
        <v>0.75</v>
      </c>
      <c r="AH14" s="69">
        <f>(AG14*100)-ROUND((VLOOKUP(A14,'2012-06'!A$5:Q$55,12,FALSE)*100),0)</f>
        <v>9</v>
      </c>
      <c r="AI14" s="58" t="str">
        <f t="shared" si="18"/>
        <v>14 (-3)</v>
      </c>
      <c r="AJ14" s="69">
        <f>VLOOKUP(A14,'2012-10'!A$5:Q$55,13,FALSE)</f>
        <v>14</v>
      </c>
      <c r="AK14" s="62">
        <f>-(VLOOKUP(A14,'2012-10'!A$5:Q$55,13,FALSE)-VLOOKUP(A14,'2012-06'!A$5:Q$55,13,FALSE))</f>
        <v>-3</v>
      </c>
      <c r="AL14" s="58" t="str">
        <f t="shared" si="19"/>
        <v>107 (14%)</v>
      </c>
      <c r="AM14" s="58">
        <f>(VLOOKUP(A14,'2012-10'!A$5:Q$55,10,FALSE))</f>
        <v>107</v>
      </c>
      <c r="AN14" s="71">
        <f>(AM14/VLOOKUP(A14,'2012-06'!A$5:Q$55,10,FALSE)-1)*100</f>
        <v>13.829787234042556</v>
      </c>
      <c r="AO14" s="58" t="str">
        <f t="shared" si="20"/>
        <v>9 (-2)</v>
      </c>
      <c r="AP14" s="58">
        <f>VLOOKUP(A14,'2012-10'!A$5:Q$55,11,FALSE)</f>
        <v>9</v>
      </c>
      <c r="AQ14" s="58">
        <f>-(VLOOKUP(A14,'2012-10'!A$5:Q$55,11,FALSE)-VLOOKUP(A14,'2012-06'!A$5:Q$55,11,FALSE))</f>
        <v>-2</v>
      </c>
      <c r="AR14" s="58" t="str">
        <f t="shared" si="21"/>
        <v>56 (14%)</v>
      </c>
      <c r="AS14" s="58">
        <f>ROUND((VLOOKUP(A14,'2012-10'!A$5:Q$55,16,FALSE)),2)</f>
        <v>56</v>
      </c>
      <c r="AT14" s="58">
        <f>ROUND(((AS14/(VLOOKUP(A14,'2012-06'!A$5:Q$55,16,FALSE))-1)),2)*100</f>
        <v>14.000000000000002</v>
      </c>
      <c r="AU14" s="58" t="str">
        <f t="shared" si="22"/>
        <v>4 (-1)</v>
      </c>
      <c r="AV14" s="55">
        <f>(VLOOKUP(A14,'2012-10'!A$5:Q$55,17,FALSE))</f>
        <v>4</v>
      </c>
      <c r="AW14" s="55">
        <f>-((VLOOKUP(A14,'2012-10'!A$5:Q$55,17,FALSE))-(VLOOKUP(A14,'2012-06'!A$5:Q$55,17,FALSE)))</f>
        <v>-1</v>
      </c>
      <c r="AX14" s="36"/>
    </row>
    <row r="15" spans="1:50" ht="17.25">
      <c r="A15" s="57" t="s">
        <v>24</v>
      </c>
      <c r="B15" s="58" t="str">
        <f t="shared" si="14"/>
        <v>13% (5%)</v>
      </c>
      <c r="C15" s="92">
        <f>ROUND((VLOOKUP(A15,'2012-10'!A$5:Q$55,8,FALSE)),2)</f>
        <v>0.13</v>
      </c>
      <c r="D15" s="84">
        <f>(C15*100)-ROUND(VLOOKUP(A15,'2012-06'!A$5:Q$55,8,FALSE)*100,0)</f>
        <v>5</v>
      </c>
      <c r="E15" s="58" t="str">
        <f t="shared" si="0"/>
        <v>43 (-1)</v>
      </c>
      <c r="F15" s="69">
        <f>VLOOKUP(A15,'2012-10'!A$5:Q$55,9,FALSE)</f>
        <v>43</v>
      </c>
      <c r="G15" s="62">
        <f>-(VLOOKUP(A15,'2012-10'!A$5:Q$55,9,FALSE)-VLOOKUP(A15,'2012-06'!A$5:Q$55,9,FALSE))</f>
        <v>-1</v>
      </c>
      <c r="H15" s="58" t="str">
        <f t="shared" si="1"/>
        <v>703 (24%)</v>
      </c>
      <c r="I15" s="58">
        <f>VLOOKUP(A15,'2012-10'!A$5:Q$55,2,FALSE)</f>
        <v>703</v>
      </c>
      <c r="J15" s="70">
        <f>(ROUND(I15/VLOOKUP(A15,'2012-06'!A$5:Q$55,2),2)-1)*100</f>
        <v>24</v>
      </c>
      <c r="K15" s="58" t="str">
        <f t="shared" si="2"/>
        <v>40 (0)</v>
      </c>
      <c r="L15" s="58">
        <f>VLOOKUP(A15,'2012-10'!A$5:Q$55,3,FALSE)</f>
        <v>40</v>
      </c>
      <c r="M15" s="58">
        <f>-(VLOOKUP(A15,'2012-10'!A$5:Q$55,3,FALSE)-VLOOKUP(A15,'2012-06'!A$5:Q$55,3,FALSE))</f>
        <v>0</v>
      </c>
      <c r="N15" s="58" t="str">
        <f t="shared" si="3"/>
        <v>703 (24%)</v>
      </c>
      <c r="O15" s="58">
        <f>VLOOKUP(A15,'2012-10'!A$5:Q$55,4,FALSE)</f>
        <v>703</v>
      </c>
      <c r="P15" s="58">
        <f>(ROUND(O15/VLOOKUP(A15,'2012-06'!A$5:Q$55,4,FALSE),2)-1)*100</f>
        <v>24</v>
      </c>
      <c r="Q15" s="58" t="str">
        <f t="shared" si="4"/>
        <v>32 (-2)</v>
      </c>
      <c r="R15" s="58">
        <f>VLOOKUP(A15,'2012-10'!A$5:Q$55,5,FALSE)</f>
        <v>32</v>
      </c>
      <c r="S15" s="58">
        <f>-(VLOOKUP(A15,'2012-10'!A$5:Q$55,5,FALSE)-VLOOKUP(A15,'2012-06'!A$5:Q$55,5,FALSE))</f>
        <v>-2</v>
      </c>
      <c r="T15" s="58" t="s">
        <v>21</v>
      </c>
      <c r="U15" s="58" t="str">
        <f>VLOOKUP(A15,'2012-10'!A$5:Q$55,6,FALSE)</f>
        <v>.</v>
      </c>
      <c r="V15" s="58" t="s">
        <v>21</v>
      </c>
      <c r="W15" s="58" t="s">
        <v>21</v>
      </c>
      <c r="X15" s="58" t="str">
        <f>VLOOKUP(A15,'2012-10'!A$5:Q$55,7,FALSE)</f>
        <v>.</v>
      </c>
      <c r="Y15" s="58" t="s">
        <v>21</v>
      </c>
      <c r="Z15" s="58" t="str">
        <f t="shared" si="16"/>
        <v>173 (26%)</v>
      </c>
      <c r="AA15" s="58">
        <f>ROUND((VLOOKUP(A15,'2012-10'!A$5:Q$55,14,FALSE)),2)</f>
        <v>173</v>
      </c>
      <c r="AB15" s="58">
        <f>(ROUND(AA15/VLOOKUP(A15,'2012-06'!A$5:Q$55,14,FALSE),2)-1)*100</f>
        <v>26</v>
      </c>
      <c r="AC15" s="58" t="str">
        <f t="shared" si="17"/>
        <v>37 (-2)</v>
      </c>
      <c r="AD15" s="58">
        <f>(VLOOKUP(A15,'2012-10'!A$5:Q$55,15,FALSE))</f>
        <v>37</v>
      </c>
      <c r="AE15" s="58">
        <f>-((VLOOKUP(A15,'2012-10'!A$5:Q$55,15,FALSE))-(VLOOKUP(A15,'2012-06'!A$5:Q$55,15,FALSE)))</f>
        <v>-2</v>
      </c>
      <c r="AF15" s="58" t="str">
        <f t="shared" si="15"/>
        <v>48% (9%)</v>
      </c>
      <c r="AG15" s="92">
        <f>ROUND((VLOOKUP(A15,'2012-10'!A$5:Q$55,12,FALSE)),2)</f>
        <v>0.48</v>
      </c>
      <c r="AH15" s="69">
        <f>(AG15*100)-ROUND((VLOOKUP(A15,'2012-06'!A$5:Q$55,12,FALSE)*100),0)</f>
        <v>9</v>
      </c>
      <c r="AI15" s="58" t="str">
        <f t="shared" si="18"/>
        <v>39 (-4)</v>
      </c>
      <c r="AJ15" s="69">
        <f>VLOOKUP(A15,'2012-10'!A$5:Q$55,13,FALSE)</f>
        <v>39</v>
      </c>
      <c r="AK15" s="62">
        <f>-(VLOOKUP(A15,'2012-10'!A$5:Q$55,13,FALSE)-VLOOKUP(A15,'2012-06'!A$5:Q$55,13,FALSE))</f>
        <v>-4</v>
      </c>
      <c r="AL15" s="58" t="str">
        <f t="shared" si="19"/>
        <v>11 (22%)</v>
      </c>
      <c r="AM15" s="58">
        <f>(VLOOKUP(A15,'2012-10'!A$5:Q$55,10,FALSE))</f>
        <v>11</v>
      </c>
      <c r="AN15" s="71">
        <f>(AM15/VLOOKUP(A15,'2012-06'!A$5:Q$55,10,FALSE)-1)*100</f>
        <v>22.222222222222232</v>
      </c>
      <c r="AO15" s="58" t="str">
        <f t="shared" si="20"/>
        <v>46 (-4)</v>
      </c>
      <c r="AP15" s="58">
        <f>VLOOKUP(A15,'2012-10'!A$5:Q$55,11,FALSE)</f>
        <v>46</v>
      </c>
      <c r="AQ15" s="58">
        <f>-(VLOOKUP(A15,'2012-10'!A$5:Q$55,11,FALSE)-VLOOKUP(A15,'2012-06'!A$5:Q$55,11,FALSE))</f>
        <v>-4</v>
      </c>
      <c r="AR15" s="58" t="str">
        <f t="shared" si="21"/>
        <v>4 (0%)</v>
      </c>
      <c r="AS15" s="58">
        <f>ROUND((VLOOKUP(A15,'2012-10'!A$5:Q$55,16,FALSE)),2)</f>
        <v>4</v>
      </c>
      <c r="AT15" s="58">
        <f>ROUND(((AS15/(VLOOKUP(A15,'2012-06'!A$5:Q$55,16,FALSE))-1)),2)*100</f>
        <v>0</v>
      </c>
      <c r="AU15" s="58" t="str">
        <f t="shared" si="22"/>
        <v>43 (-4)</v>
      </c>
      <c r="AV15" s="55">
        <f>(VLOOKUP(A15,'2012-10'!A$5:Q$55,17,FALSE))</f>
        <v>43</v>
      </c>
      <c r="AW15" s="55">
        <f>-((VLOOKUP(A15,'2012-10'!A$5:Q$55,17,FALSE))-(VLOOKUP(A15,'2012-06'!A$5:Q$55,17,FALSE)))</f>
        <v>-4</v>
      </c>
      <c r="AX15" s="36"/>
    </row>
    <row r="16" spans="1:50" ht="17.25">
      <c r="A16" s="57" t="s">
        <v>25</v>
      </c>
      <c r="B16" s="58" t="str">
        <f t="shared" si="14"/>
        <v>6% (3%)</v>
      </c>
      <c r="C16" s="92">
        <f>ROUND((VLOOKUP(A16,'2012-10'!A$5:Q$55,8,FALSE)),2)</f>
        <v>0.06</v>
      </c>
      <c r="D16" s="84">
        <f>(C16*100)-ROUND(VLOOKUP(A16,'2012-06'!A$5:Q$55,8,FALSE)*100,0)</f>
        <v>3</v>
      </c>
      <c r="E16" s="58" t="str">
        <f t="shared" si="0"/>
        <v>51 (0)</v>
      </c>
      <c r="F16" s="69">
        <f>VLOOKUP(A16,'2012-10'!A$5:Q$55,9,FALSE)</f>
        <v>51</v>
      </c>
      <c r="G16" s="62">
        <f>-(VLOOKUP(A16,'2012-10'!A$5:Q$55,9,FALSE)-VLOOKUP(A16,'2012-06'!A$5:Q$55,9,FALSE))</f>
        <v>0</v>
      </c>
      <c r="H16" s="58" t="str">
        <f t="shared" si="1"/>
        <v>279 (96%)</v>
      </c>
      <c r="I16" s="58">
        <f>VLOOKUP(A16,'2012-10'!A$5:Q$55,2,FALSE)</f>
        <v>279</v>
      </c>
      <c r="J16" s="70">
        <f>(ROUND(I16/VLOOKUP(A16,'2012-06'!A$5:Q$55,2),2)-1)*100</f>
        <v>96</v>
      </c>
      <c r="K16" s="58" t="str">
        <f t="shared" si="2"/>
        <v>48 (2)</v>
      </c>
      <c r="L16" s="58">
        <f>VLOOKUP(A16,'2012-10'!A$5:Q$55,3,FALSE)</f>
        <v>48</v>
      </c>
      <c r="M16" s="58">
        <f>-(VLOOKUP(A16,'2012-10'!A$5:Q$55,3,FALSE)-VLOOKUP(A16,'2012-06'!A$5:Q$55,3,FALSE))</f>
        <v>2</v>
      </c>
      <c r="N16" s="58" t="str">
        <f t="shared" si="3"/>
        <v>213 (52%)</v>
      </c>
      <c r="O16" s="58">
        <f>VLOOKUP(A16,'2012-10'!A$5:Q$55,4,FALSE)</f>
        <v>213</v>
      </c>
      <c r="P16" s="58">
        <f>(ROUND(O16/VLOOKUP(A16,'2012-06'!A$5:Q$55,4,FALSE),2)-1)*100</f>
        <v>52</v>
      </c>
      <c r="Q16" s="58" t="str">
        <f t="shared" si="4"/>
        <v>46 (-1)</v>
      </c>
      <c r="R16" s="58">
        <f>VLOOKUP(A16,'2012-10'!A$5:Q$55,5,FALSE)</f>
        <v>46</v>
      </c>
      <c r="S16" s="58">
        <f>-(VLOOKUP(A16,'2012-10'!A$5:Q$55,5,FALSE)-VLOOKUP(A16,'2012-06'!A$5:Q$55,5,FALSE))</f>
        <v>-1</v>
      </c>
      <c r="T16" s="58" t="str">
        <f t="shared" ref="T16:T31" si="23">CONCATENATE(U16," (",ROUND(V16,2),"%)")</f>
        <v>66 (3200%)</v>
      </c>
      <c r="U16" s="58">
        <f>VLOOKUP(A16,'2012-10'!A$5:Q$55,6,FALSE)</f>
        <v>66</v>
      </c>
      <c r="V16" s="58">
        <f>(ROUND(U16/VLOOKUP(A16,'2012-06'!A$5:Q$55,6,FALSE),2)-1)*100</f>
        <v>3200</v>
      </c>
      <c r="W16" s="58" t="str">
        <f t="shared" ref="W16:W54" si="24">CONCATENATE(X16," (",Y16,")")</f>
        <v>45 (3)</v>
      </c>
      <c r="X16" s="58">
        <f>VLOOKUP(A16,'2012-10'!A$5:Q$55,7,FALSE)</f>
        <v>45</v>
      </c>
      <c r="Y16" s="58">
        <f>-(VLOOKUP(A16,'2012-10'!A$5:Q$55,7,FALSE)-VLOOKUP(A16,'2012-06'!A$5:Q$55,7,FALSE))</f>
        <v>3</v>
      </c>
      <c r="Z16" s="58" t="str">
        <f t="shared" si="16"/>
        <v>51 (122%)</v>
      </c>
      <c r="AA16" s="58">
        <f>ROUND((VLOOKUP(A16,'2012-10'!A$5:Q$55,14,FALSE)),2)</f>
        <v>51</v>
      </c>
      <c r="AB16" s="58">
        <f>(ROUND(AA16/VLOOKUP(A16,'2012-06'!A$5:Q$55,14,FALSE),2)-1)*100</f>
        <v>122.00000000000001</v>
      </c>
      <c r="AC16" s="58" t="str">
        <f t="shared" si="17"/>
        <v>46 (0)</v>
      </c>
      <c r="AD16" s="58">
        <f>(VLOOKUP(A16,'2012-10'!A$5:Q$55,15,FALSE))</f>
        <v>46</v>
      </c>
      <c r="AE16" s="58">
        <f>-((VLOOKUP(A16,'2012-10'!A$5:Q$55,15,FALSE))-(VLOOKUP(A16,'2012-06'!A$5:Q$55,15,FALSE)))</f>
        <v>0</v>
      </c>
      <c r="AF16" s="58" t="str">
        <f t="shared" si="15"/>
        <v>29% (15%)</v>
      </c>
      <c r="AG16" s="92">
        <f>ROUND((VLOOKUP(A16,'2012-10'!A$5:Q$55,12,FALSE)),2)</f>
        <v>0.28999999999999998</v>
      </c>
      <c r="AH16" s="69">
        <f>(AG16*100)-ROUND((VLOOKUP(A16,'2012-06'!A$5:Q$55,12,FALSE)*100),0)</f>
        <v>14.999999999999996</v>
      </c>
      <c r="AI16" s="58" t="str">
        <f t="shared" si="18"/>
        <v>48 (0)</v>
      </c>
      <c r="AJ16" s="69">
        <f>VLOOKUP(A16,'2012-10'!A$5:Q$55,13,FALSE)</f>
        <v>48</v>
      </c>
      <c r="AK16" s="62">
        <f>-(VLOOKUP(A16,'2012-10'!A$5:Q$55,13,FALSE)-VLOOKUP(A16,'2012-06'!A$5:Q$55,13,FALSE))</f>
        <v>0</v>
      </c>
      <c r="AL16" s="58" t="str">
        <f t="shared" si="19"/>
        <v>12 (100%)</v>
      </c>
      <c r="AM16" s="58">
        <f>(VLOOKUP(A16,'2012-10'!A$5:Q$55,10,FALSE))</f>
        <v>12</v>
      </c>
      <c r="AN16" s="71">
        <f>(AM16/VLOOKUP(A16,'2012-06'!A$5:Q$55,10,FALSE)-1)*100</f>
        <v>100</v>
      </c>
      <c r="AO16" s="58" t="str">
        <f t="shared" si="20"/>
        <v>43 (3)</v>
      </c>
      <c r="AP16" s="58">
        <f>VLOOKUP(A16,'2012-10'!A$5:Q$55,11,FALSE)</f>
        <v>43</v>
      </c>
      <c r="AQ16" s="58">
        <f>-(VLOOKUP(A16,'2012-10'!A$5:Q$55,11,FALSE)-VLOOKUP(A16,'2012-06'!A$5:Q$55,11,FALSE))</f>
        <v>3</v>
      </c>
      <c r="AR16" s="58" t="str">
        <f t="shared" si="21"/>
        <v>6 (100%)</v>
      </c>
      <c r="AS16" s="58">
        <f>ROUND((VLOOKUP(A16,'2012-10'!A$5:Q$55,16,FALSE)),2)</f>
        <v>6</v>
      </c>
      <c r="AT16" s="58">
        <f>ROUND(((AS16/(VLOOKUP(A16,'2012-06'!A$5:Q$55,16,FALSE))-1)),2)*100</f>
        <v>100</v>
      </c>
      <c r="AU16" s="58" t="str">
        <f t="shared" si="22"/>
        <v>40 (1)</v>
      </c>
      <c r="AV16" s="55">
        <f>(VLOOKUP(A16,'2012-10'!A$5:Q$55,17,FALSE))</f>
        <v>40</v>
      </c>
      <c r="AW16" s="55">
        <f>-((VLOOKUP(A16,'2012-10'!A$5:Q$55,17,FALSE))-(VLOOKUP(A16,'2012-06'!A$5:Q$55,17,FALSE)))</f>
        <v>1</v>
      </c>
      <c r="AX16" s="36"/>
    </row>
    <row r="17" spans="1:50" ht="17.25">
      <c r="A17" s="57" t="s">
        <v>26</v>
      </c>
      <c r="B17" s="58" t="str">
        <f t="shared" si="14"/>
        <v>21% (6%)</v>
      </c>
      <c r="C17" s="92">
        <f>ROUND((VLOOKUP(A17,'2012-10'!A$5:Q$55,8,FALSE)),2)</f>
        <v>0.21</v>
      </c>
      <c r="D17" s="84">
        <f>(C17*100)-ROUND(VLOOKUP(A17,'2012-06'!A$5:Q$55,8,FALSE)*100,0)</f>
        <v>6</v>
      </c>
      <c r="E17" s="58" t="str">
        <f t="shared" si="0"/>
        <v>20 (-2)</v>
      </c>
      <c r="F17" s="69">
        <f>VLOOKUP(A17,'2012-10'!A$5:Q$55,9,FALSE)</f>
        <v>20</v>
      </c>
      <c r="G17" s="62">
        <f>-(VLOOKUP(A17,'2012-10'!A$5:Q$55,9,FALSE)-VLOOKUP(A17,'2012-06'!A$5:Q$55,9,FALSE))</f>
        <v>-2</v>
      </c>
      <c r="H17" s="58" t="str">
        <f t="shared" si="1"/>
        <v>6201 (33%)</v>
      </c>
      <c r="I17" s="58">
        <f>VLOOKUP(A17,'2012-10'!A$5:Q$55,2,FALSE)</f>
        <v>6201</v>
      </c>
      <c r="J17" s="70">
        <f>(ROUND(I17/VLOOKUP(A17,'2012-06'!A$5:Q$55,2),2)-1)*100</f>
        <v>33.000000000000007</v>
      </c>
      <c r="K17" s="58" t="str">
        <f t="shared" si="2"/>
        <v>8 (0)</v>
      </c>
      <c r="L17" s="58">
        <f>VLOOKUP(A17,'2012-10'!A$5:Q$55,3,FALSE)</f>
        <v>8</v>
      </c>
      <c r="M17" s="58">
        <f>-(VLOOKUP(A17,'2012-10'!A$5:Q$55,3,FALSE)-VLOOKUP(A17,'2012-06'!A$5:Q$55,3,FALSE))</f>
        <v>0</v>
      </c>
      <c r="N17" s="58" t="str">
        <f t="shared" si="3"/>
        <v>4606 (25%)</v>
      </c>
      <c r="O17" s="58">
        <f>VLOOKUP(A17,'2012-10'!A$5:Q$55,4,FALSE)</f>
        <v>4606</v>
      </c>
      <c r="P17" s="58">
        <f>(ROUND(O17/VLOOKUP(A17,'2012-06'!A$5:Q$55,4,FALSE),2)-1)*100</f>
        <v>25</v>
      </c>
      <c r="Q17" s="58" t="str">
        <f t="shared" si="4"/>
        <v>7 (-2)</v>
      </c>
      <c r="R17" s="58">
        <f>VLOOKUP(A17,'2012-10'!A$5:Q$55,5,FALSE)</f>
        <v>7</v>
      </c>
      <c r="S17" s="58">
        <f>-(VLOOKUP(A17,'2012-10'!A$5:Q$55,5,FALSE)-VLOOKUP(A17,'2012-06'!A$5:Q$55,5,FALSE))</f>
        <v>-2</v>
      </c>
      <c r="T17" s="58" t="str">
        <f t="shared" si="23"/>
        <v>1595 (68%)</v>
      </c>
      <c r="U17" s="58">
        <f>VLOOKUP(A17,'2012-10'!A$5:Q$55,6,FALSE)</f>
        <v>1595</v>
      </c>
      <c r="V17" s="58">
        <f>(ROUND(U17/VLOOKUP(A17,'2012-06'!A$5:Q$55,6,FALSE),2)-1)*100</f>
        <v>68</v>
      </c>
      <c r="W17" s="58" t="str">
        <f t="shared" si="24"/>
        <v>11 (11)</v>
      </c>
      <c r="X17" s="58">
        <f>VLOOKUP(A17,'2012-10'!A$5:Q$55,7,FALSE)</f>
        <v>11</v>
      </c>
      <c r="Y17" s="58">
        <f>-(VLOOKUP(A17,'2012-10'!A$5:Q$55,7,FALSE)-VLOOKUP(A17,'2012-06'!A$5:Q$55,7,FALSE))</f>
        <v>11</v>
      </c>
      <c r="Z17" s="58" t="str">
        <f t="shared" si="16"/>
        <v>287 (44%)</v>
      </c>
      <c r="AA17" s="58">
        <f>ROUND((VLOOKUP(A17,'2012-10'!A$5:Q$55,14,FALSE)),2)</f>
        <v>287</v>
      </c>
      <c r="AB17" s="58">
        <f>(ROUND(AA17/VLOOKUP(A17,'2012-06'!A$5:Q$55,14,FALSE),2)-1)*100</f>
        <v>43.999999999999993</v>
      </c>
      <c r="AC17" s="58" t="str">
        <f t="shared" si="17"/>
        <v>31 (-1)</v>
      </c>
      <c r="AD17" s="58">
        <f>(VLOOKUP(A17,'2012-10'!A$5:Q$55,15,FALSE))</f>
        <v>31</v>
      </c>
      <c r="AE17" s="58">
        <f>-((VLOOKUP(A17,'2012-10'!A$5:Q$55,15,FALSE))-(VLOOKUP(A17,'2012-06'!A$5:Q$55,15,FALSE)))</f>
        <v>-1</v>
      </c>
      <c r="AF17" s="58" t="str">
        <f t="shared" si="15"/>
        <v>64% (27%)</v>
      </c>
      <c r="AG17" s="92">
        <f>ROUND((VLOOKUP(A17,'2012-10'!A$5:Q$55,12,FALSE)),2)</f>
        <v>0.64</v>
      </c>
      <c r="AH17" s="69">
        <f>(AG17*100)-ROUND((VLOOKUP(A17,'2012-06'!A$5:Q$55,12,FALSE)*100),0)</f>
        <v>27</v>
      </c>
      <c r="AI17" s="58" t="str">
        <f t="shared" si="18"/>
        <v>31 (6)</v>
      </c>
      <c r="AJ17" s="69">
        <f>VLOOKUP(A17,'2012-10'!A$5:Q$55,13,FALSE)</f>
        <v>31</v>
      </c>
      <c r="AK17" s="62">
        <f>-(VLOOKUP(A17,'2012-10'!A$5:Q$55,13,FALSE)-VLOOKUP(A17,'2012-06'!A$5:Q$55,13,FALSE))</f>
        <v>6</v>
      </c>
      <c r="AL17" s="58" t="str">
        <f t="shared" si="19"/>
        <v>116 (73%)</v>
      </c>
      <c r="AM17" s="58">
        <f>(VLOOKUP(A17,'2012-10'!A$5:Q$55,10,FALSE))</f>
        <v>116</v>
      </c>
      <c r="AN17" s="71">
        <f>(AM17/VLOOKUP(A17,'2012-06'!A$5:Q$55,10,FALSE)-1)*100</f>
        <v>73.134328358208947</v>
      </c>
      <c r="AO17" s="58" t="str">
        <f t="shared" si="20"/>
        <v>6 (12)</v>
      </c>
      <c r="AP17" s="58">
        <f>VLOOKUP(A17,'2012-10'!A$5:Q$55,11,FALSE)</f>
        <v>6</v>
      </c>
      <c r="AQ17" s="58">
        <f>-(VLOOKUP(A17,'2012-10'!A$5:Q$55,11,FALSE)-VLOOKUP(A17,'2012-06'!A$5:Q$55,11,FALSE))</f>
        <v>12</v>
      </c>
      <c r="AR17" s="58" t="str">
        <f t="shared" si="21"/>
        <v>33 (106%)</v>
      </c>
      <c r="AS17" s="58">
        <f>ROUND((VLOOKUP(A17,'2012-10'!A$5:Q$55,16,FALSE)),2)</f>
        <v>33</v>
      </c>
      <c r="AT17" s="58">
        <f>ROUND(((AS17/(VLOOKUP(A17,'2012-06'!A$5:Q$55,16,FALSE))-1)),2)*100</f>
        <v>106</v>
      </c>
      <c r="AU17" s="58" t="str">
        <f t="shared" si="22"/>
        <v>16 (6)</v>
      </c>
      <c r="AV17" s="55">
        <f>(VLOOKUP(A17,'2012-10'!A$5:Q$55,17,FALSE))</f>
        <v>16</v>
      </c>
      <c r="AW17" s="55">
        <f>-((VLOOKUP(A17,'2012-10'!A$5:Q$55,17,FALSE))-(VLOOKUP(A17,'2012-06'!A$5:Q$55,17,FALSE)))</f>
        <v>6</v>
      </c>
      <c r="AX17" s="36"/>
    </row>
    <row r="18" spans="1:50" ht="17.25">
      <c r="A18" s="57" t="s">
        <v>27</v>
      </c>
      <c r="B18" s="58" t="str">
        <f t="shared" si="14"/>
        <v>17% (5%)</v>
      </c>
      <c r="C18" s="92">
        <f>ROUND((VLOOKUP(A18,'2012-10'!A$5:Q$55,8,FALSE)),2)</f>
        <v>0.17</v>
      </c>
      <c r="D18" s="84">
        <f>(C18*100)-ROUND(VLOOKUP(A18,'2012-06'!A$5:Q$55,8,FALSE)*100,0)</f>
        <v>5</v>
      </c>
      <c r="E18" s="58" t="str">
        <f t="shared" si="0"/>
        <v>30 (0)</v>
      </c>
      <c r="F18" s="69">
        <f>VLOOKUP(A18,'2012-10'!A$5:Q$55,9,FALSE)</f>
        <v>30</v>
      </c>
      <c r="G18" s="62">
        <f>-(VLOOKUP(A18,'2012-10'!A$5:Q$55,9,FALSE)-VLOOKUP(A18,'2012-06'!A$5:Q$55,9,FALSE))</f>
        <v>0</v>
      </c>
      <c r="H18" s="58" t="str">
        <f t="shared" si="1"/>
        <v>2744 (36%)</v>
      </c>
      <c r="I18" s="58">
        <f>VLOOKUP(A18,'2012-10'!A$5:Q$55,2,FALSE)</f>
        <v>2744</v>
      </c>
      <c r="J18" s="70">
        <f>(ROUND(I18/VLOOKUP(A18,'2012-06'!A$5:Q$55,2),2)-1)*100</f>
        <v>36.000000000000007</v>
      </c>
      <c r="K18" s="58" t="str">
        <f t="shared" si="2"/>
        <v>20 (0)</v>
      </c>
      <c r="L18" s="58">
        <f>VLOOKUP(A18,'2012-10'!A$5:Q$55,3,FALSE)</f>
        <v>20</v>
      </c>
      <c r="M18" s="58">
        <f>-(VLOOKUP(A18,'2012-10'!A$5:Q$55,3,FALSE)-VLOOKUP(A18,'2012-06'!A$5:Q$55,3,FALSE))</f>
        <v>0</v>
      </c>
      <c r="N18" s="58" t="str">
        <f t="shared" si="3"/>
        <v>1542 (59%)</v>
      </c>
      <c r="O18" s="58">
        <f>VLOOKUP(A18,'2012-10'!A$5:Q$55,4,FALSE)</f>
        <v>1542</v>
      </c>
      <c r="P18" s="58">
        <f>(ROUND(O18/VLOOKUP(A18,'2012-06'!A$5:Q$55,4,FALSE),2)-1)*100</f>
        <v>59.000000000000007</v>
      </c>
      <c r="Q18" s="58" t="str">
        <f t="shared" si="4"/>
        <v>21 (1)</v>
      </c>
      <c r="R18" s="58">
        <f>VLOOKUP(A18,'2012-10'!A$5:Q$55,5,FALSE)</f>
        <v>21</v>
      </c>
      <c r="S18" s="58">
        <f>-(VLOOKUP(A18,'2012-10'!A$5:Q$55,5,FALSE)-VLOOKUP(A18,'2012-06'!A$5:Q$55,5,FALSE))</f>
        <v>1</v>
      </c>
      <c r="T18" s="58" t="str">
        <f t="shared" si="23"/>
        <v>1202 (15%)</v>
      </c>
      <c r="U18" s="58">
        <f>VLOOKUP(A18,'2012-10'!A$5:Q$55,6,FALSE)</f>
        <v>1202</v>
      </c>
      <c r="V18" s="58">
        <f>(ROUND(U18/VLOOKUP(A18,'2012-06'!A$5:Q$55,6,FALSE),2)-1)*100</f>
        <v>14.999999999999991</v>
      </c>
      <c r="W18" s="58" t="str">
        <f t="shared" si="24"/>
        <v>23 (-5)</v>
      </c>
      <c r="X18" s="58">
        <f>VLOOKUP(A18,'2012-10'!A$5:Q$55,7,FALSE)</f>
        <v>23</v>
      </c>
      <c r="Y18" s="58">
        <f>-(VLOOKUP(A18,'2012-10'!A$5:Q$55,7,FALSE)-VLOOKUP(A18,'2012-06'!A$5:Q$55,7,FALSE))</f>
        <v>-5</v>
      </c>
      <c r="Z18" s="58" t="str">
        <f t="shared" si="16"/>
        <v>370 (37%)</v>
      </c>
      <c r="AA18" s="58">
        <f>ROUND((VLOOKUP(A18,'2012-10'!A$5:Q$55,14,FALSE)),2)</f>
        <v>370</v>
      </c>
      <c r="AB18" s="58">
        <f>(ROUND(AA18/VLOOKUP(A18,'2012-06'!A$5:Q$55,14,FALSE),2)-1)*100</f>
        <v>37.000000000000014</v>
      </c>
      <c r="AC18" s="58" t="str">
        <f t="shared" si="17"/>
        <v>24 (1)</v>
      </c>
      <c r="AD18" s="58">
        <f>(VLOOKUP(A18,'2012-10'!A$5:Q$55,15,FALSE))</f>
        <v>24</v>
      </c>
      <c r="AE18" s="58">
        <f>-((VLOOKUP(A18,'2012-10'!A$5:Q$55,15,FALSE))-(VLOOKUP(A18,'2012-06'!A$5:Q$55,15,FALSE)))</f>
        <v>1</v>
      </c>
      <c r="AF18" s="58" t="str">
        <f t="shared" si="15"/>
        <v>73% (8%)</v>
      </c>
      <c r="AG18" s="92">
        <f>ROUND((VLOOKUP(A18,'2012-10'!A$5:Q$55,12,FALSE)),2)</f>
        <v>0.73</v>
      </c>
      <c r="AH18" s="69">
        <f>(AG18*100)-ROUND((VLOOKUP(A18,'2012-06'!A$5:Q$55,12,FALSE)*100),0)</f>
        <v>8</v>
      </c>
      <c r="AI18" s="58" t="str">
        <f t="shared" si="18"/>
        <v>18 (-6)</v>
      </c>
      <c r="AJ18" s="69">
        <f>VLOOKUP(A18,'2012-10'!A$5:Q$55,13,FALSE)</f>
        <v>18</v>
      </c>
      <c r="AK18" s="62">
        <f>-(VLOOKUP(A18,'2012-10'!A$5:Q$55,13,FALSE)-VLOOKUP(A18,'2012-06'!A$5:Q$55,13,FALSE))</f>
        <v>-6</v>
      </c>
      <c r="AL18" s="58" t="str">
        <f t="shared" si="19"/>
        <v>90 (11%)</v>
      </c>
      <c r="AM18" s="58">
        <f>(VLOOKUP(A18,'2012-10'!A$5:Q$55,10,FALSE))</f>
        <v>90</v>
      </c>
      <c r="AN18" s="71">
        <f>(AM18/VLOOKUP(A18,'2012-06'!A$5:Q$55,10,FALSE)-1)*100</f>
        <v>11.111111111111116</v>
      </c>
      <c r="AO18" s="58" t="str">
        <f t="shared" si="20"/>
        <v>12 (-2)</v>
      </c>
      <c r="AP18" s="58">
        <f>VLOOKUP(A18,'2012-10'!A$5:Q$55,11,FALSE)</f>
        <v>12</v>
      </c>
      <c r="AQ18" s="58">
        <f>-(VLOOKUP(A18,'2012-10'!A$5:Q$55,11,FALSE)-VLOOKUP(A18,'2012-06'!A$5:Q$55,11,FALSE))</f>
        <v>-2</v>
      </c>
      <c r="AR18" s="58" t="str">
        <f t="shared" si="21"/>
        <v>28 (4%)</v>
      </c>
      <c r="AS18" s="58">
        <f>ROUND((VLOOKUP(A18,'2012-10'!A$5:Q$55,16,FALSE)),2)</f>
        <v>28</v>
      </c>
      <c r="AT18" s="58">
        <f>ROUND(((AS18/(VLOOKUP(A18,'2012-06'!A$5:Q$55,16,FALSE))-1)),2)*100</f>
        <v>4</v>
      </c>
      <c r="AU18" s="58" t="str">
        <f t="shared" si="22"/>
        <v>21 (-9)</v>
      </c>
      <c r="AV18" s="55">
        <f>(VLOOKUP(A18,'2012-10'!A$5:Q$55,17,FALSE))</f>
        <v>21</v>
      </c>
      <c r="AW18" s="55">
        <f>-((VLOOKUP(A18,'2012-10'!A$5:Q$55,17,FALSE))-(VLOOKUP(A18,'2012-06'!A$5:Q$55,17,FALSE)))</f>
        <v>-9</v>
      </c>
      <c r="AX18" s="36"/>
    </row>
    <row r="19" spans="1:50" ht="17.25">
      <c r="A19" s="57" t="s">
        <v>28</v>
      </c>
      <c r="B19" s="58" t="str">
        <f t="shared" si="14"/>
        <v>28% (5%)</v>
      </c>
      <c r="C19" s="92">
        <f>ROUND((VLOOKUP(A19,'2012-10'!A$5:Q$55,8,FALSE)),2)</f>
        <v>0.28000000000000003</v>
      </c>
      <c r="D19" s="84">
        <f>(C19*100)-ROUND(VLOOKUP(A19,'2012-06'!A$5:Q$55,8,FALSE)*100,0)</f>
        <v>5.0000000000000036</v>
      </c>
      <c r="E19" s="58" t="str">
        <f t="shared" si="0"/>
        <v>7 (0)</v>
      </c>
      <c r="F19" s="69">
        <f>VLOOKUP(A19,'2012-10'!A$5:Q$55,9,FALSE)</f>
        <v>7</v>
      </c>
      <c r="G19" s="62">
        <f>-(VLOOKUP(A19,'2012-10'!A$5:Q$55,9,FALSE)-VLOOKUP(A19,'2012-06'!A$5:Q$55,9,FALSE))</f>
        <v>0</v>
      </c>
      <c r="H19" s="58" t="str">
        <f t="shared" si="1"/>
        <v>2053 (25%)</v>
      </c>
      <c r="I19" s="58">
        <f>VLOOKUP(A19,'2012-10'!A$5:Q$55,2,FALSE)</f>
        <v>2053</v>
      </c>
      <c r="J19" s="70">
        <f>(ROUND(I19/VLOOKUP(A19,'2012-06'!A$5:Q$55,2),2)-1)*100</f>
        <v>25</v>
      </c>
      <c r="K19" s="58" t="str">
        <f t="shared" si="2"/>
        <v>26 (0)</v>
      </c>
      <c r="L19" s="58">
        <f>VLOOKUP(A19,'2012-10'!A$5:Q$55,3,FALSE)</f>
        <v>26</v>
      </c>
      <c r="M19" s="58">
        <f>-(VLOOKUP(A19,'2012-10'!A$5:Q$55,3,FALSE)-VLOOKUP(A19,'2012-06'!A$5:Q$55,3,FALSE))</f>
        <v>0</v>
      </c>
      <c r="N19" s="58" t="str">
        <f t="shared" si="3"/>
        <v>1094 (37%)</v>
      </c>
      <c r="O19" s="58">
        <f>VLOOKUP(A19,'2012-10'!A$5:Q$55,4,FALSE)</f>
        <v>1094</v>
      </c>
      <c r="P19" s="58">
        <f>(ROUND(O19/VLOOKUP(A19,'2012-06'!A$5:Q$55,4,FALSE),2)-1)*100</f>
        <v>37.000000000000014</v>
      </c>
      <c r="Q19" s="58" t="str">
        <f t="shared" si="4"/>
        <v>26 (0)</v>
      </c>
      <c r="R19" s="58">
        <f>VLOOKUP(A19,'2012-10'!A$5:Q$55,5,FALSE)</f>
        <v>26</v>
      </c>
      <c r="S19" s="58">
        <f>-(VLOOKUP(A19,'2012-10'!A$5:Q$55,5,FALSE)-VLOOKUP(A19,'2012-06'!A$5:Q$55,5,FALSE))</f>
        <v>0</v>
      </c>
      <c r="T19" s="58" t="str">
        <f t="shared" si="23"/>
        <v>959 (14%)</v>
      </c>
      <c r="U19" s="58">
        <f>VLOOKUP(A19,'2012-10'!A$5:Q$55,6,FALSE)</f>
        <v>959</v>
      </c>
      <c r="V19" s="58">
        <f>(ROUND(U19/VLOOKUP(A19,'2012-06'!A$5:Q$55,6,FALSE),2)-1)*100</f>
        <v>13.999999999999989</v>
      </c>
      <c r="W19" s="58" t="str">
        <f t="shared" si="24"/>
        <v>27 (-3)</v>
      </c>
      <c r="X19" s="58">
        <f>VLOOKUP(A19,'2012-10'!A$5:Q$55,7,FALSE)</f>
        <v>27</v>
      </c>
      <c r="Y19" s="58">
        <f>-(VLOOKUP(A19,'2012-10'!A$5:Q$55,7,FALSE)-VLOOKUP(A19,'2012-06'!A$5:Q$55,7,FALSE))</f>
        <v>-3</v>
      </c>
      <c r="Z19" s="58" t="str">
        <f t="shared" si="16"/>
        <v>446 (44%)</v>
      </c>
      <c r="AA19" s="58">
        <f>ROUND((VLOOKUP(A19,'2012-10'!A$5:Q$55,14,FALSE)),2)</f>
        <v>446</v>
      </c>
      <c r="AB19" s="58">
        <f>(ROUND(AA19/VLOOKUP(A19,'2012-06'!A$5:Q$55,14,FALSE),2)-1)*100</f>
        <v>43.999999999999993</v>
      </c>
      <c r="AC19" s="58" t="str">
        <f t="shared" si="17"/>
        <v>20 (1)</v>
      </c>
      <c r="AD19" s="58">
        <f>(VLOOKUP(A19,'2012-10'!A$5:Q$55,15,FALSE))</f>
        <v>20</v>
      </c>
      <c r="AE19" s="58">
        <f>-((VLOOKUP(A19,'2012-10'!A$5:Q$55,15,FALSE))-(VLOOKUP(A19,'2012-06'!A$5:Q$55,15,FALSE)))</f>
        <v>1</v>
      </c>
      <c r="AF19" s="58" t="str">
        <f t="shared" si="15"/>
        <v>80% (21%)</v>
      </c>
      <c r="AG19" s="92">
        <f>ROUND((VLOOKUP(A19,'2012-10'!A$5:Q$55,12,FALSE)),2)</f>
        <v>0.8</v>
      </c>
      <c r="AH19" s="69">
        <f>(AG19*100)-ROUND((VLOOKUP(A19,'2012-06'!A$5:Q$55,12,FALSE)*100),0)</f>
        <v>21</v>
      </c>
      <c r="AI19" s="58" t="str">
        <f t="shared" si="18"/>
        <v>10 (11)</v>
      </c>
      <c r="AJ19" s="69">
        <f>VLOOKUP(A19,'2012-10'!A$5:Q$55,13,FALSE)</f>
        <v>10</v>
      </c>
      <c r="AK19" s="62">
        <f>-(VLOOKUP(A19,'2012-10'!A$5:Q$55,13,FALSE)-VLOOKUP(A19,'2012-06'!A$5:Q$55,13,FALSE))</f>
        <v>11</v>
      </c>
      <c r="AL19" s="58" t="str">
        <f t="shared" si="19"/>
        <v>93 (37%)</v>
      </c>
      <c r="AM19" s="58">
        <f>(VLOOKUP(A19,'2012-10'!A$5:Q$55,10,FALSE))</f>
        <v>93</v>
      </c>
      <c r="AN19" s="71">
        <f>(AM19/VLOOKUP(A19,'2012-06'!A$5:Q$55,10,FALSE)-1)*100</f>
        <v>36.764705882352942</v>
      </c>
      <c r="AO19" s="58" t="str">
        <f t="shared" si="20"/>
        <v>11 (5)</v>
      </c>
      <c r="AP19" s="58">
        <f>VLOOKUP(A19,'2012-10'!A$5:Q$55,11,FALSE)</f>
        <v>11</v>
      </c>
      <c r="AQ19" s="58">
        <f>-(VLOOKUP(A19,'2012-10'!A$5:Q$55,11,FALSE)-VLOOKUP(A19,'2012-06'!A$5:Q$55,11,FALSE))</f>
        <v>5</v>
      </c>
      <c r="AR19" s="58" t="str">
        <f t="shared" si="21"/>
        <v>65 (41%)</v>
      </c>
      <c r="AS19" s="58">
        <f>ROUND((VLOOKUP(A19,'2012-10'!A$5:Q$55,16,FALSE)),2)</f>
        <v>65</v>
      </c>
      <c r="AT19" s="58">
        <f>ROUND(((AS19/(VLOOKUP(A19,'2012-06'!A$5:Q$55,16,FALSE))-1)),2)*100</f>
        <v>41</v>
      </c>
      <c r="AU19" s="58" t="str">
        <f t="shared" si="22"/>
        <v>2 (3)</v>
      </c>
      <c r="AV19" s="55">
        <f>(VLOOKUP(A19,'2012-10'!A$5:Q$55,17,FALSE))</f>
        <v>2</v>
      </c>
      <c r="AW19" s="55">
        <f>-((VLOOKUP(A19,'2012-10'!A$5:Q$55,17,FALSE))-(VLOOKUP(A19,'2012-06'!A$5:Q$55,17,FALSE)))</f>
        <v>3</v>
      </c>
      <c r="AX19" s="36"/>
    </row>
    <row r="20" spans="1:50" ht="17.25">
      <c r="A20" s="57" t="s">
        <v>29</v>
      </c>
      <c r="B20" s="58" t="str">
        <f t="shared" si="14"/>
        <v>18% (5%)</v>
      </c>
      <c r="C20" s="92">
        <f>ROUND((VLOOKUP(A20,'2012-10'!A$5:Q$55,8,FALSE)),2)</f>
        <v>0.18</v>
      </c>
      <c r="D20" s="84">
        <f>(C20*100)-ROUND(VLOOKUP(A20,'2012-06'!A$5:Q$55,8,FALSE)*100,0)</f>
        <v>5</v>
      </c>
      <c r="E20" s="58" t="str">
        <f t="shared" si="0"/>
        <v>25 (2)</v>
      </c>
      <c r="F20" s="69">
        <f>VLOOKUP(A20,'2012-10'!A$5:Q$55,9,FALSE)</f>
        <v>25</v>
      </c>
      <c r="G20" s="62">
        <f>-(VLOOKUP(A20,'2012-10'!A$5:Q$55,9,FALSE)-VLOOKUP(A20,'2012-06'!A$5:Q$55,9,FALSE))</f>
        <v>2</v>
      </c>
      <c r="H20" s="58" t="str">
        <f t="shared" si="1"/>
        <v>1405 (41%)</v>
      </c>
      <c r="I20" s="58">
        <f>VLOOKUP(A20,'2012-10'!A$5:Q$55,2,FALSE)</f>
        <v>1405</v>
      </c>
      <c r="J20" s="70">
        <f>(ROUND(I20/VLOOKUP(A20,'2012-06'!A$5:Q$55,2),2)-1)*100</f>
        <v>40.999999999999993</v>
      </c>
      <c r="K20" s="58" t="str">
        <f t="shared" si="2"/>
        <v>34 (0)</v>
      </c>
      <c r="L20" s="58">
        <f>VLOOKUP(A20,'2012-10'!A$5:Q$55,3,FALSE)</f>
        <v>34</v>
      </c>
      <c r="M20" s="58">
        <f>-(VLOOKUP(A20,'2012-10'!A$5:Q$55,3,FALSE)-VLOOKUP(A20,'2012-06'!A$5:Q$55,3,FALSE))</f>
        <v>0</v>
      </c>
      <c r="N20" s="58" t="str">
        <f t="shared" si="3"/>
        <v>938 (67%)</v>
      </c>
      <c r="O20" s="58">
        <f>VLOOKUP(A20,'2012-10'!A$5:Q$55,4,FALSE)</f>
        <v>938</v>
      </c>
      <c r="P20" s="58">
        <f>(ROUND(O20/VLOOKUP(A20,'2012-06'!A$5:Q$55,4,FALSE),2)-1)*100</f>
        <v>67</v>
      </c>
      <c r="Q20" s="58" t="str">
        <f t="shared" si="4"/>
        <v>29 (2)</v>
      </c>
      <c r="R20" s="58">
        <f>VLOOKUP(A20,'2012-10'!A$5:Q$55,5,FALSE)</f>
        <v>29</v>
      </c>
      <c r="S20" s="58">
        <f>-(VLOOKUP(A20,'2012-10'!A$5:Q$55,5,FALSE)-VLOOKUP(A20,'2012-06'!A$5:Q$55,5,FALSE))</f>
        <v>2</v>
      </c>
      <c r="T20" s="58" t="str">
        <f t="shared" si="23"/>
        <v>467 (7%)</v>
      </c>
      <c r="U20" s="58">
        <f>VLOOKUP(A20,'2012-10'!A$5:Q$55,6,FALSE)</f>
        <v>467</v>
      </c>
      <c r="V20" s="58">
        <f>(ROUND(U20/VLOOKUP(A20,'2012-06'!A$5:Q$55,6,FALSE),2)-1)*100</f>
        <v>7.0000000000000062</v>
      </c>
      <c r="W20" s="58" t="str">
        <f t="shared" si="24"/>
        <v>32 (0)</v>
      </c>
      <c r="X20" s="58">
        <f>VLOOKUP(A20,'2012-10'!A$5:Q$55,7,FALSE)</f>
        <v>32</v>
      </c>
      <c r="Y20" s="58">
        <f>-(VLOOKUP(A20,'2012-10'!A$5:Q$55,7,FALSE)-VLOOKUP(A20,'2012-06'!A$5:Q$55,7,FALSE))</f>
        <v>0</v>
      </c>
      <c r="Z20" s="58" t="str">
        <f t="shared" si="16"/>
        <v>355 (50%)</v>
      </c>
      <c r="AA20" s="58">
        <f>ROUND((VLOOKUP(A20,'2012-10'!A$5:Q$55,14,FALSE)),2)</f>
        <v>355</v>
      </c>
      <c r="AB20" s="58">
        <f>(ROUND(AA20/VLOOKUP(A20,'2012-06'!A$5:Q$55,14,FALSE),2)-1)*100</f>
        <v>50</v>
      </c>
      <c r="AC20" s="58" t="str">
        <f t="shared" si="17"/>
        <v>25 (2)</v>
      </c>
      <c r="AD20" s="58">
        <f>(VLOOKUP(A20,'2012-10'!A$5:Q$55,15,FALSE))</f>
        <v>25</v>
      </c>
      <c r="AE20" s="58">
        <f>-((VLOOKUP(A20,'2012-10'!A$5:Q$55,15,FALSE))-(VLOOKUP(A20,'2012-06'!A$5:Q$55,15,FALSE)))</f>
        <v>2</v>
      </c>
      <c r="AF20" s="58" t="str">
        <f t="shared" si="15"/>
        <v>40% (11%)</v>
      </c>
      <c r="AG20" s="92">
        <f>ROUND((VLOOKUP(A20,'2012-10'!A$5:Q$55,12,FALSE)),2)</f>
        <v>0.4</v>
      </c>
      <c r="AH20" s="69">
        <f>(AG20*100)-ROUND((VLOOKUP(A20,'2012-06'!A$5:Q$55,12,FALSE)*100),0)</f>
        <v>11</v>
      </c>
      <c r="AI20" s="58" t="str">
        <f t="shared" si="18"/>
        <v>43 (-2)</v>
      </c>
      <c r="AJ20" s="69">
        <f>VLOOKUP(A20,'2012-10'!A$5:Q$55,13,FALSE)</f>
        <v>43</v>
      </c>
      <c r="AK20" s="62">
        <f>-(VLOOKUP(A20,'2012-10'!A$5:Q$55,13,FALSE)-VLOOKUP(A20,'2012-06'!A$5:Q$55,13,FALSE))</f>
        <v>-2</v>
      </c>
      <c r="AL20" s="58" t="str">
        <f t="shared" si="19"/>
        <v>55 (34%)</v>
      </c>
      <c r="AM20" s="58">
        <f>(VLOOKUP(A20,'2012-10'!A$5:Q$55,10,FALSE))</f>
        <v>55</v>
      </c>
      <c r="AN20" s="71">
        <f>(AM20/VLOOKUP(A20,'2012-06'!A$5:Q$55,10,FALSE)-1)*100</f>
        <v>34.146341463414643</v>
      </c>
      <c r="AO20" s="58" t="str">
        <f t="shared" si="20"/>
        <v>21 (2)</v>
      </c>
      <c r="AP20" s="58">
        <f>VLOOKUP(A20,'2012-10'!A$5:Q$55,11,FALSE)</f>
        <v>21</v>
      </c>
      <c r="AQ20" s="58">
        <f>-(VLOOKUP(A20,'2012-10'!A$5:Q$55,11,FALSE)-VLOOKUP(A20,'2012-06'!A$5:Q$55,11,FALSE))</f>
        <v>2</v>
      </c>
      <c r="AR20" s="58" t="str">
        <f t="shared" si="21"/>
        <v>31 (35%)</v>
      </c>
      <c r="AS20" s="58">
        <f>ROUND((VLOOKUP(A20,'2012-10'!A$5:Q$55,16,FALSE)),2)</f>
        <v>31</v>
      </c>
      <c r="AT20" s="58">
        <f>ROUND(((AS20/(VLOOKUP(A20,'2012-06'!A$5:Q$55,16,FALSE))-1)),2)*100</f>
        <v>35</v>
      </c>
      <c r="AU20" s="58" t="str">
        <f t="shared" si="22"/>
        <v>18 (-3)</v>
      </c>
      <c r="AV20" s="55">
        <f>(VLOOKUP(A20,'2012-10'!A$5:Q$55,17,FALSE))</f>
        <v>18</v>
      </c>
      <c r="AW20" s="55">
        <f>-((VLOOKUP(A20,'2012-10'!A$5:Q$55,17,FALSE))-(VLOOKUP(A20,'2012-06'!A$5:Q$55,17,FALSE)))</f>
        <v>-3</v>
      </c>
      <c r="AX20" s="36"/>
    </row>
    <row r="21" spans="1:50" ht="17.25">
      <c r="A21" s="57" t="s">
        <v>30</v>
      </c>
      <c r="B21" s="58" t="str">
        <f t="shared" si="14"/>
        <v>21% (4%)</v>
      </c>
      <c r="C21" s="92">
        <f>ROUND((VLOOKUP(A21,'2012-10'!A$5:Q$55,8,FALSE)),2)</f>
        <v>0.21</v>
      </c>
      <c r="D21" s="84">
        <f>(C21*100)-ROUND(VLOOKUP(A21,'2012-06'!A$5:Q$55,8,FALSE)*100,0)</f>
        <v>4</v>
      </c>
      <c r="E21" s="58" t="str">
        <f t="shared" si="0"/>
        <v>19 (-2)</v>
      </c>
      <c r="F21" s="69">
        <f>VLOOKUP(A21,'2012-10'!A$5:Q$55,9,FALSE)</f>
        <v>19</v>
      </c>
      <c r="G21" s="62">
        <f>-(VLOOKUP(A21,'2012-10'!A$5:Q$55,9,FALSE)-VLOOKUP(A21,'2012-06'!A$5:Q$55,9,FALSE))</f>
        <v>-2</v>
      </c>
      <c r="H21" s="58" t="str">
        <f t="shared" si="1"/>
        <v>2346 (25%)</v>
      </c>
      <c r="I21" s="58">
        <f>VLOOKUP(A21,'2012-10'!A$5:Q$55,2,FALSE)</f>
        <v>2346</v>
      </c>
      <c r="J21" s="70">
        <f>(ROUND(I21/VLOOKUP(A21,'2012-06'!A$5:Q$55,2),2)-1)*100</f>
        <v>25</v>
      </c>
      <c r="K21" s="58" t="str">
        <f t="shared" si="2"/>
        <v>22 (1)</v>
      </c>
      <c r="L21" s="58">
        <f>VLOOKUP(A21,'2012-10'!A$5:Q$55,3,FALSE)</f>
        <v>22</v>
      </c>
      <c r="M21" s="58">
        <f>-(VLOOKUP(A21,'2012-10'!A$5:Q$55,3,FALSE)-VLOOKUP(A21,'2012-06'!A$5:Q$55,3,FALSE))</f>
        <v>1</v>
      </c>
      <c r="N21" s="58" t="str">
        <f t="shared" si="3"/>
        <v>1025 (30%)</v>
      </c>
      <c r="O21" s="58">
        <f>VLOOKUP(A21,'2012-10'!A$5:Q$55,4,FALSE)</f>
        <v>1025</v>
      </c>
      <c r="P21" s="58">
        <f>(ROUND(O21/VLOOKUP(A21,'2012-06'!A$5:Q$55,4,FALSE),2)-1)*100</f>
        <v>30.000000000000004</v>
      </c>
      <c r="Q21" s="58" t="str">
        <f t="shared" si="4"/>
        <v>28 (-1)</v>
      </c>
      <c r="R21" s="58">
        <f>VLOOKUP(A21,'2012-10'!A$5:Q$55,5,FALSE)</f>
        <v>28</v>
      </c>
      <c r="S21" s="58">
        <f>-(VLOOKUP(A21,'2012-10'!A$5:Q$55,5,FALSE)-VLOOKUP(A21,'2012-06'!A$5:Q$55,5,FALSE))</f>
        <v>-1</v>
      </c>
      <c r="T21" s="58" t="str">
        <f t="shared" si="23"/>
        <v>1321 (22%)</v>
      </c>
      <c r="U21" s="58">
        <f>VLOOKUP(A21,'2012-10'!A$5:Q$55,6,FALSE)</f>
        <v>1321</v>
      </c>
      <c r="V21" s="58">
        <f>(ROUND(U21/VLOOKUP(A21,'2012-06'!A$5:Q$55,6,FALSE),2)-1)*100</f>
        <v>21.999999999999996</v>
      </c>
      <c r="W21" s="58" t="str">
        <f t="shared" si="24"/>
        <v>18 (-1)</v>
      </c>
      <c r="X21" s="58">
        <f>VLOOKUP(A21,'2012-10'!A$5:Q$55,7,FALSE)</f>
        <v>18</v>
      </c>
      <c r="Y21" s="58">
        <f>-(VLOOKUP(A21,'2012-10'!A$5:Q$55,7,FALSE)-VLOOKUP(A21,'2012-06'!A$5:Q$55,7,FALSE))</f>
        <v>-1</v>
      </c>
      <c r="Z21" s="58" t="str">
        <f t="shared" si="16"/>
        <v>991 (18%)</v>
      </c>
      <c r="AA21" s="58">
        <f>ROUND((VLOOKUP(A21,'2012-10'!A$5:Q$55,14,FALSE)),2)</f>
        <v>991</v>
      </c>
      <c r="AB21" s="58">
        <f>(ROUND(AA21/VLOOKUP(A21,'2012-06'!A$5:Q$55,14,FALSE),2)-1)*100</f>
        <v>17.999999999999993</v>
      </c>
      <c r="AC21" s="58" t="str">
        <f t="shared" si="17"/>
        <v>3 (-1)</v>
      </c>
      <c r="AD21" s="58">
        <f>(VLOOKUP(A21,'2012-10'!A$5:Q$55,15,FALSE))</f>
        <v>3</v>
      </c>
      <c r="AE21" s="58">
        <f>-((VLOOKUP(A21,'2012-10'!A$5:Q$55,15,FALSE))-(VLOOKUP(A21,'2012-06'!A$5:Q$55,15,FALSE)))</f>
        <v>-1</v>
      </c>
      <c r="AF21" s="58" t="str">
        <f t="shared" si="15"/>
        <v>89% (4%)</v>
      </c>
      <c r="AG21" s="92">
        <f>ROUND((VLOOKUP(A21,'2012-10'!A$5:Q$55,12,FALSE)),2)</f>
        <v>0.89</v>
      </c>
      <c r="AH21" s="69">
        <f>(AG21*100)-ROUND((VLOOKUP(A21,'2012-06'!A$5:Q$55,12,FALSE)*100),0)</f>
        <v>4</v>
      </c>
      <c r="AI21" s="58" t="str">
        <f t="shared" si="18"/>
        <v>5 (-3)</v>
      </c>
      <c r="AJ21" s="69">
        <f>VLOOKUP(A21,'2012-10'!A$5:Q$55,13,FALSE)</f>
        <v>5</v>
      </c>
      <c r="AK21" s="62">
        <f>-(VLOOKUP(A21,'2012-10'!A$5:Q$55,13,FALSE)-VLOOKUP(A21,'2012-06'!A$5:Q$55,13,FALSE))</f>
        <v>-3</v>
      </c>
      <c r="AL21" s="58" t="str">
        <f t="shared" si="19"/>
        <v>85 (5%)</v>
      </c>
      <c r="AM21" s="58">
        <f>(VLOOKUP(A21,'2012-10'!A$5:Q$55,10,FALSE))</f>
        <v>85</v>
      </c>
      <c r="AN21" s="71">
        <f>(AM21/VLOOKUP(A21,'2012-06'!A$5:Q$55,10,FALSE)-1)*100</f>
        <v>4.9382716049382713</v>
      </c>
      <c r="AO21" s="58" t="str">
        <f t="shared" si="20"/>
        <v>15 (-5)</v>
      </c>
      <c r="AP21" s="58">
        <f>VLOOKUP(A21,'2012-10'!A$5:Q$55,11,FALSE)</f>
        <v>15</v>
      </c>
      <c r="AQ21" s="58">
        <f>-(VLOOKUP(A21,'2012-10'!A$5:Q$55,11,FALSE)-VLOOKUP(A21,'2012-06'!A$5:Q$55,11,FALSE))</f>
        <v>-5</v>
      </c>
      <c r="AR21" s="58" t="str">
        <f t="shared" si="21"/>
        <v>60 (3%)</v>
      </c>
      <c r="AS21" s="58">
        <f>ROUND((VLOOKUP(A21,'2012-10'!A$5:Q$55,16,FALSE)),2)</f>
        <v>60</v>
      </c>
      <c r="AT21" s="58">
        <f>ROUND(((AS21/(VLOOKUP(A21,'2012-06'!A$5:Q$55,16,FALSE))-1)),2)*100</f>
        <v>3</v>
      </c>
      <c r="AU21" s="58" t="str">
        <f t="shared" si="22"/>
        <v>3 (-1)</v>
      </c>
      <c r="AV21" s="55">
        <f>(VLOOKUP(A21,'2012-10'!A$5:Q$55,17,FALSE))</f>
        <v>3</v>
      </c>
      <c r="AW21" s="55">
        <f>-((VLOOKUP(A21,'2012-10'!A$5:Q$55,17,FALSE))-(VLOOKUP(A21,'2012-06'!A$5:Q$55,17,FALSE)))</f>
        <v>-1</v>
      </c>
      <c r="AX21" s="36"/>
    </row>
    <row r="22" spans="1:50" ht="17.25">
      <c r="A22" s="57" t="s">
        <v>31</v>
      </c>
      <c r="B22" s="58" t="str">
        <f t="shared" si="14"/>
        <v>17% (3%)</v>
      </c>
      <c r="C22" s="92">
        <f>ROUND((VLOOKUP(A22,'2012-10'!A$5:Q$55,8,FALSE)),2)</f>
        <v>0.17</v>
      </c>
      <c r="D22" s="84">
        <f>(C22*100)-ROUND(VLOOKUP(A22,'2012-06'!A$5:Q$55,8,FALSE)*100,0)</f>
        <v>3</v>
      </c>
      <c r="E22" s="58" t="str">
        <f t="shared" si="0"/>
        <v>28 (-4)</v>
      </c>
      <c r="F22" s="69">
        <f>VLOOKUP(A22,'2012-10'!A$5:Q$55,9,FALSE)</f>
        <v>28</v>
      </c>
      <c r="G22" s="62">
        <f>-(VLOOKUP(A22,'2012-10'!A$5:Q$55,9,FALSE)-VLOOKUP(A22,'2012-06'!A$5:Q$55,9,FALSE))</f>
        <v>-4</v>
      </c>
      <c r="H22" s="58" t="str">
        <f t="shared" si="1"/>
        <v>1931 (24%)</v>
      </c>
      <c r="I22" s="58">
        <f>VLOOKUP(A22,'2012-10'!A$5:Q$55,2,FALSE)</f>
        <v>1931</v>
      </c>
      <c r="J22" s="70">
        <f>(ROUND(I22/VLOOKUP(A22,'2012-06'!A$5:Q$55,2),2)-1)*100</f>
        <v>24</v>
      </c>
      <c r="K22" s="58" t="str">
        <f t="shared" si="2"/>
        <v>30 (-2)</v>
      </c>
      <c r="L22" s="58">
        <f>VLOOKUP(A22,'2012-10'!A$5:Q$55,3,FALSE)</f>
        <v>30</v>
      </c>
      <c r="M22" s="58">
        <f>-(VLOOKUP(A22,'2012-10'!A$5:Q$55,3,FALSE)-VLOOKUP(A22,'2012-06'!A$5:Q$55,3,FALSE))</f>
        <v>-2</v>
      </c>
      <c r="N22" s="58" t="str">
        <f t="shared" si="3"/>
        <v>584 (35%)</v>
      </c>
      <c r="O22" s="58">
        <f>VLOOKUP(A22,'2012-10'!A$5:Q$55,4,FALSE)</f>
        <v>584</v>
      </c>
      <c r="P22" s="58">
        <f>(ROUND(O22/VLOOKUP(A22,'2012-06'!A$5:Q$55,4,FALSE),2)-1)*100</f>
        <v>35.000000000000007</v>
      </c>
      <c r="Q22" s="58" t="str">
        <f t="shared" si="4"/>
        <v>36 (-1)</v>
      </c>
      <c r="R22" s="58">
        <f>VLOOKUP(A22,'2012-10'!A$5:Q$55,5,FALSE)</f>
        <v>36</v>
      </c>
      <c r="S22" s="58">
        <f>-(VLOOKUP(A22,'2012-10'!A$5:Q$55,5,FALSE)-VLOOKUP(A22,'2012-06'!A$5:Q$55,5,FALSE))</f>
        <v>-1</v>
      </c>
      <c r="T22" s="58" t="str">
        <f t="shared" si="23"/>
        <v>1347 (19%)</v>
      </c>
      <c r="U22" s="58">
        <f>VLOOKUP(A22,'2012-10'!A$5:Q$55,6,FALSE)</f>
        <v>1347</v>
      </c>
      <c r="V22" s="58">
        <f>(ROUND(U22/VLOOKUP(A22,'2012-06'!A$5:Q$55,6,FALSE),2)-1)*100</f>
        <v>18.999999999999993</v>
      </c>
      <c r="W22" s="58" t="str">
        <f t="shared" si="24"/>
        <v>16 (-1)</v>
      </c>
      <c r="X22" s="58">
        <f>VLOOKUP(A22,'2012-10'!A$5:Q$55,7,FALSE)</f>
        <v>16</v>
      </c>
      <c r="Y22" s="58">
        <f>-(VLOOKUP(A22,'2012-10'!A$5:Q$55,7,FALSE)-VLOOKUP(A22,'2012-06'!A$5:Q$55,7,FALSE))</f>
        <v>-1</v>
      </c>
      <c r="Z22" s="58" t="str">
        <f t="shared" si="16"/>
        <v>350 (20%)</v>
      </c>
      <c r="AA22" s="58">
        <f>ROUND((VLOOKUP(A22,'2012-10'!A$5:Q$55,14,FALSE)),2)</f>
        <v>350</v>
      </c>
      <c r="AB22" s="58">
        <f>(ROUND(AA22/VLOOKUP(A22,'2012-06'!A$5:Q$55,14,FALSE),2)-1)*100</f>
        <v>19.999999999999996</v>
      </c>
      <c r="AC22" s="58" t="str">
        <f t="shared" si="17"/>
        <v>26 (-3)</v>
      </c>
      <c r="AD22" s="58">
        <f>(VLOOKUP(A22,'2012-10'!A$5:Q$55,15,FALSE))</f>
        <v>26</v>
      </c>
      <c r="AE22" s="58">
        <f>-((VLOOKUP(A22,'2012-10'!A$5:Q$55,15,FALSE))-(VLOOKUP(A22,'2012-06'!A$5:Q$55,15,FALSE)))</f>
        <v>-3</v>
      </c>
      <c r="AF22" s="58" t="str">
        <f t="shared" si="15"/>
        <v>79% (8%)</v>
      </c>
      <c r="AG22" s="92">
        <f>ROUND((VLOOKUP(A22,'2012-10'!A$5:Q$55,12,FALSE)),2)</f>
        <v>0.79</v>
      </c>
      <c r="AH22" s="69">
        <f>(AG22*100)-ROUND((VLOOKUP(A22,'2012-06'!A$5:Q$55,12,FALSE)*100),0)</f>
        <v>8</v>
      </c>
      <c r="AI22" s="58" t="str">
        <f t="shared" si="18"/>
        <v>12 (-3)</v>
      </c>
      <c r="AJ22" s="69">
        <f>VLOOKUP(A22,'2012-10'!A$5:Q$55,13,FALSE)</f>
        <v>12</v>
      </c>
      <c r="AK22" s="62">
        <f>-(VLOOKUP(A22,'2012-10'!A$5:Q$55,13,FALSE)-VLOOKUP(A22,'2012-06'!A$5:Q$55,13,FALSE))</f>
        <v>-3</v>
      </c>
      <c r="AL22" s="58" t="str">
        <f t="shared" si="19"/>
        <v>99 (11%)</v>
      </c>
      <c r="AM22" s="58">
        <f>(VLOOKUP(A22,'2012-10'!A$5:Q$55,10,FALSE))</f>
        <v>99</v>
      </c>
      <c r="AN22" s="71">
        <f>(AM22/VLOOKUP(A22,'2012-06'!A$5:Q$55,10,FALSE)-1)*100</f>
        <v>11.23595505617978</v>
      </c>
      <c r="AO22" s="58" t="str">
        <f t="shared" si="20"/>
        <v>10 (-2)</v>
      </c>
      <c r="AP22" s="58">
        <f>VLOOKUP(A22,'2012-10'!A$5:Q$55,11,FALSE)</f>
        <v>10</v>
      </c>
      <c r="AQ22" s="58">
        <f>-(VLOOKUP(A22,'2012-10'!A$5:Q$55,11,FALSE)-VLOOKUP(A22,'2012-06'!A$5:Q$55,11,FALSE))</f>
        <v>-2</v>
      </c>
      <c r="AR22" s="58" t="str">
        <f t="shared" si="21"/>
        <v>45 (13%)</v>
      </c>
      <c r="AS22" s="58">
        <f>ROUND((VLOOKUP(A22,'2012-10'!A$5:Q$55,16,FALSE)),2)</f>
        <v>45</v>
      </c>
      <c r="AT22" s="58">
        <f>ROUND(((AS22/(VLOOKUP(A22,'2012-06'!A$5:Q$55,16,FALSE))-1)),2)*100</f>
        <v>13</v>
      </c>
      <c r="AU22" s="58" t="str">
        <f t="shared" si="22"/>
        <v>8 (0)</v>
      </c>
      <c r="AV22" s="55">
        <f>(VLOOKUP(A22,'2012-10'!A$5:Q$55,17,FALSE))</f>
        <v>8</v>
      </c>
      <c r="AW22" s="55">
        <f>-((VLOOKUP(A22,'2012-10'!A$5:Q$55,17,FALSE))-(VLOOKUP(A22,'2012-06'!A$5:Q$55,17,FALSE)))</f>
        <v>0</v>
      </c>
      <c r="AX22" s="36"/>
    </row>
    <row r="23" spans="1:50" ht="17.25">
      <c r="A23" s="57" t="s">
        <v>32</v>
      </c>
      <c r="B23" s="58" t="str">
        <f t="shared" si="14"/>
        <v>42% (4%)</v>
      </c>
      <c r="C23" s="92">
        <f>ROUND((VLOOKUP(A23,'2012-10'!A$5:Q$55,8,FALSE)),2)</f>
        <v>0.42</v>
      </c>
      <c r="D23" s="84">
        <f>(C23*100)-ROUND(VLOOKUP(A23,'2012-06'!A$5:Q$55,8,FALSE)*100,0)</f>
        <v>4</v>
      </c>
      <c r="E23" s="58" t="str">
        <f t="shared" si="0"/>
        <v>1 (0)</v>
      </c>
      <c r="F23" s="69">
        <f>VLOOKUP(A23,'2012-10'!A$5:Q$55,9,FALSE)</f>
        <v>1</v>
      </c>
      <c r="G23" s="62">
        <f>-(VLOOKUP(A23,'2012-10'!A$5:Q$55,9,FALSE)-VLOOKUP(A23,'2012-06'!A$5:Q$55,9,FALSE))</f>
        <v>0</v>
      </c>
      <c r="H23" s="58" t="str">
        <f t="shared" si="1"/>
        <v>1856 (14%)</v>
      </c>
      <c r="I23" s="58">
        <f>VLOOKUP(A23,'2012-10'!A$5:Q$55,2,FALSE)</f>
        <v>1856</v>
      </c>
      <c r="J23" s="70">
        <f>(ROUND(I23/VLOOKUP(A23,'2012-06'!A$5:Q$55,2),2)-1)*100</f>
        <v>13.999999999999989</v>
      </c>
      <c r="K23" s="58" t="str">
        <f t="shared" si="2"/>
        <v>31 (-4)</v>
      </c>
      <c r="L23" s="58">
        <f>VLOOKUP(A23,'2012-10'!A$5:Q$55,3,FALSE)</f>
        <v>31</v>
      </c>
      <c r="M23" s="58">
        <f>-(VLOOKUP(A23,'2012-10'!A$5:Q$55,3,FALSE)-VLOOKUP(A23,'2012-06'!A$5:Q$55,3,FALSE))</f>
        <v>-4</v>
      </c>
      <c r="N23" s="58" t="str">
        <f t="shared" si="3"/>
        <v>355 (32%)</v>
      </c>
      <c r="O23" s="58">
        <f>VLOOKUP(A23,'2012-10'!A$5:Q$55,4,FALSE)</f>
        <v>355</v>
      </c>
      <c r="P23" s="58">
        <f>(ROUND(O23/VLOOKUP(A23,'2012-06'!A$5:Q$55,4,FALSE),2)-1)*100</f>
        <v>32.000000000000007</v>
      </c>
      <c r="Q23" s="58" t="str">
        <f t="shared" si="4"/>
        <v>41 (1)</v>
      </c>
      <c r="R23" s="58">
        <f>VLOOKUP(A23,'2012-10'!A$5:Q$55,5,FALSE)</f>
        <v>41</v>
      </c>
      <c r="S23" s="58">
        <f>-(VLOOKUP(A23,'2012-10'!A$5:Q$55,5,FALSE)-VLOOKUP(A23,'2012-06'!A$5:Q$55,5,FALSE))</f>
        <v>1</v>
      </c>
      <c r="T23" s="58" t="str">
        <f t="shared" si="23"/>
        <v>1501 (11%)</v>
      </c>
      <c r="U23" s="58">
        <f>VLOOKUP(A23,'2012-10'!A$5:Q$55,6,FALSE)</f>
        <v>1501</v>
      </c>
      <c r="V23" s="58">
        <f>(ROUND(U23/VLOOKUP(A23,'2012-06'!A$5:Q$55,6,FALSE),2)-1)*100</f>
        <v>11.000000000000011</v>
      </c>
      <c r="W23" s="58" t="str">
        <f t="shared" si="24"/>
        <v>12 (-1)</v>
      </c>
      <c r="X23" s="58">
        <f>VLOOKUP(A23,'2012-10'!A$5:Q$55,7,FALSE)</f>
        <v>12</v>
      </c>
      <c r="Y23" s="58">
        <f>-(VLOOKUP(A23,'2012-10'!A$5:Q$55,7,FALSE)-VLOOKUP(A23,'2012-06'!A$5:Q$55,7,FALSE))</f>
        <v>-1</v>
      </c>
      <c r="Z23" s="58" t="str">
        <f t="shared" si="16"/>
        <v>635 (17%)</v>
      </c>
      <c r="AA23" s="58">
        <f>ROUND((VLOOKUP(A23,'2012-10'!A$5:Q$55,14,FALSE)),2)</f>
        <v>635</v>
      </c>
      <c r="AB23" s="58">
        <f>(ROUND(AA23/VLOOKUP(A23,'2012-06'!A$5:Q$55,14,FALSE),2)-1)*100</f>
        <v>16.999999999999993</v>
      </c>
      <c r="AC23" s="58" t="str">
        <f t="shared" si="17"/>
        <v>13 (-3)</v>
      </c>
      <c r="AD23" s="58">
        <f>(VLOOKUP(A23,'2012-10'!A$5:Q$55,15,FALSE))</f>
        <v>13</v>
      </c>
      <c r="AE23" s="58">
        <f>-((VLOOKUP(A23,'2012-10'!A$5:Q$55,15,FALSE))-(VLOOKUP(A23,'2012-06'!A$5:Q$55,15,FALSE)))</f>
        <v>-3</v>
      </c>
      <c r="AF23" s="58" t="str">
        <f t="shared" si="15"/>
        <v>100% (25%)</v>
      </c>
      <c r="AG23" s="92">
        <f>ROUND((VLOOKUP(A23,'2012-10'!A$5:Q$55,12,FALSE)),2)</f>
        <v>1</v>
      </c>
      <c r="AH23" s="69">
        <f>(AG23*100)-ROUND((VLOOKUP(A23,'2012-06'!A$5:Q$55,12,FALSE)*100),0)</f>
        <v>25</v>
      </c>
      <c r="AI23" s="58" t="str">
        <f t="shared" si="18"/>
        <v>1 (4)</v>
      </c>
      <c r="AJ23" s="69">
        <f>VLOOKUP(A23,'2012-10'!A$5:Q$55,13,FALSE)</f>
        <v>1</v>
      </c>
      <c r="AK23" s="62">
        <f>-(VLOOKUP(A23,'2012-10'!A$5:Q$55,13,FALSE)-VLOOKUP(A23,'2012-06'!A$5:Q$55,13,FALSE))</f>
        <v>4</v>
      </c>
      <c r="AL23" s="58" t="str">
        <f t="shared" si="19"/>
        <v>36 (33%)</v>
      </c>
      <c r="AM23" s="58">
        <f>(VLOOKUP(A23,'2012-10'!A$5:Q$55,10,FALSE))</f>
        <v>36</v>
      </c>
      <c r="AN23" s="71">
        <f>(AM23/VLOOKUP(A23,'2012-06'!A$5:Q$55,10,FALSE)-1)*100</f>
        <v>33.333333333333329</v>
      </c>
      <c r="AO23" s="58" t="str">
        <f t="shared" si="20"/>
        <v>32 (0)</v>
      </c>
      <c r="AP23" s="58">
        <f>VLOOKUP(A23,'2012-10'!A$5:Q$55,11,FALSE)</f>
        <v>32</v>
      </c>
      <c r="AQ23" s="58">
        <f>-(VLOOKUP(A23,'2012-10'!A$5:Q$55,11,FALSE)-VLOOKUP(A23,'2012-06'!A$5:Q$55,11,FALSE))</f>
        <v>0</v>
      </c>
      <c r="AR23" s="58" t="str">
        <f t="shared" si="21"/>
        <v>22 (38%)</v>
      </c>
      <c r="AS23" s="58">
        <f>ROUND((VLOOKUP(A23,'2012-10'!A$5:Q$55,16,FALSE)),2)</f>
        <v>22</v>
      </c>
      <c r="AT23" s="58">
        <f>ROUND(((AS23/(VLOOKUP(A23,'2012-06'!A$5:Q$55,16,FALSE))-1)),2)*100</f>
        <v>38</v>
      </c>
      <c r="AU23" s="58" t="str">
        <f t="shared" si="22"/>
        <v>23 (-1)</v>
      </c>
      <c r="AV23" s="55">
        <f>(VLOOKUP(A23,'2012-10'!A$5:Q$55,17,FALSE))</f>
        <v>23</v>
      </c>
      <c r="AW23" s="55">
        <f>-((VLOOKUP(A23,'2012-10'!A$5:Q$55,17,FALSE))-(VLOOKUP(A23,'2012-06'!A$5:Q$55,17,FALSE)))</f>
        <v>-1</v>
      </c>
      <c r="AX23" s="36"/>
    </row>
    <row r="24" spans="1:50" ht="17.25">
      <c r="A24" s="57" t="s">
        <v>33</v>
      </c>
      <c r="B24" s="58" t="str">
        <f t="shared" si="14"/>
        <v>11% (4%)</v>
      </c>
      <c r="C24" s="92">
        <f>ROUND((VLOOKUP(A24,'2012-10'!A$5:Q$55,8,FALSE)),2)</f>
        <v>0.11</v>
      </c>
      <c r="D24" s="84">
        <f>(C24*100)-ROUND(VLOOKUP(A24,'2012-06'!A$5:Q$55,8,FALSE)*100,0)</f>
        <v>4</v>
      </c>
      <c r="E24" s="58" t="str">
        <f t="shared" si="0"/>
        <v>46 (-2)</v>
      </c>
      <c r="F24" s="69">
        <f>VLOOKUP(A24,'2012-10'!A$5:Q$55,9,FALSE)</f>
        <v>46</v>
      </c>
      <c r="G24" s="62">
        <f>-(VLOOKUP(A24,'2012-10'!A$5:Q$55,9,FALSE)-VLOOKUP(A24,'2012-06'!A$5:Q$55,9,FALSE))</f>
        <v>-2</v>
      </c>
      <c r="H24" s="58" t="str">
        <f t="shared" si="1"/>
        <v>1711 (44%)</v>
      </c>
      <c r="I24" s="58">
        <f>VLOOKUP(A24,'2012-10'!A$5:Q$55,2,FALSE)</f>
        <v>1711</v>
      </c>
      <c r="J24" s="70">
        <f>(ROUND(I24/VLOOKUP(A24,'2012-06'!A$5:Q$55,2),2)-1)*100</f>
        <v>43.999999999999993</v>
      </c>
      <c r="K24" s="58" t="str">
        <f t="shared" si="2"/>
        <v>32 (0)</v>
      </c>
      <c r="L24" s="58">
        <f>VLOOKUP(A24,'2012-10'!A$5:Q$55,3,FALSE)</f>
        <v>32</v>
      </c>
      <c r="M24" s="58">
        <f>-(VLOOKUP(A24,'2012-10'!A$5:Q$55,3,FALSE)-VLOOKUP(A24,'2012-06'!A$5:Q$55,3,FALSE))</f>
        <v>0</v>
      </c>
      <c r="N24" s="58" t="str">
        <f t="shared" si="3"/>
        <v>1457 (52%)</v>
      </c>
      <c r="O24" s="58">
        <f>VLOOKUP(A24,'2012-10'!A$5:Q$55,4,FALSE)</f>
        <v>1457</v>
      </c>
      <c r="P24" s="58">
        <f>(ROUND(O24/VLOOKUP(A24,'2012-06'!A$5:Q$55,4,FALSE),2)-1)*100</f>
        <v>52</v>
      </c>
      <c r="Q24" s="58" t="str">
        <f t="shared" si="4"/>
        <v>23 (0)</v>
      </c>
      <c r="R24" s="58">
        <f>VLOOKUP(A24,'2012-10'!A$5:Q$55,5,FALSE)</f>
        <v>23</v>
      </c>
      <c r="S24" s="58">
        <f>-(VLOOKUP(A24,'2012-10'!A$5:Q$55,5,FALSE)-VLOOKUP(A24,'2012-06'!A$5:Q$55,5,FALSE))</f>
        <v>0</v>
      </c>
      <c r="T24" s="58" t="str">
        <f t="shared" si="23"/>
        <v>254 (13%)</v>
      </c>
      <c r="U24" s="58">
        <f>VLOOKUP(A24,'2012-10'!A$5:Q$55,6,FALSE)</f>
        <v>254</v>
      </c>
      <c r="V24" s="58">
        <f>(ROUND(U24/VLOOKUP(A24,'2012-06'!A$5:Q$55,6,FALSE),2)-1)*100</f>
        <v>12.999999999999989</v>
      </c>
      <c r="W24" s="58" t="str">
        <f t="shared" si="24"/>
        <v>38 (-3)</v>
      </c>
      <c r="X24" s="58">
        <f>VLOOKUP(A24,'2012-10'!A$5:Q$55,7,FALSE)</f>
        <v>38</v>
      </c>
      <c r="Y24" s="58">
        <f>-(VLOOKUP(A24,'2012-10'!A$5:Q$55,7,FALSE)-VLOOKUP(A24,'2012-06'!A$5:Q$55,7,FALSE))</f>
        <v>-3</v>
      </c>
      <c r="Z24" s="58" t="str">
        <f t="shared" si="16"/>
        <v>78 (66%)</v>
      </c>
      <c r="AA24" s="58">
        <f>ROUND((VLOOKUP(A24,'2012-10'!A$5:Q$55,14,FALSE)),2)</f>
        <v>78</v>
      </c>
      <c r="AB24" s="58">
        <f>(ROUND(AA24/VLOOKUP(A24,'2012-06'!A$5:Q$55,14,FALSE),2)-1)*100</f>
        <v>65.999999999999986</v>
      </c>
      <c r="AC24" s="58" t="str">
        <f t="shared" si="17"/>
        <v>42 (1)</v>
      </c>
      <c r="AD24" s="58">
        <f>(VLOOKUP(A24,'2012-10'!A$5:Q$55,15,FALSE))</f>
        <v>42</v>
      </c>
      <c r="AE24" s="58">
        <f>-((VLOOKUP(A24,'2012-10'!A$5:Q$55,15,FALSE))-(VLOOKUP(A24,'2012-06'!A$5:Q$55,15,FALSE)))</f>
        <v>1</v>
      </c>
      <c r="AF24" s="58" t="str">
        <f t="shared" si="15"/>
        <v>50% (15%)</v>
      </c>
      <c r="AG24" s="92">
        <f>ROUND((VLOOKUP(A24,'2012-10'!A$5:Q$55,12,FALSE)),2)</f>
        <v>0.5</v>
      </c>
      <c r="AH24" s="69">
        <f>(AG24*100)-ROUND((VLOOKUP(A24,'2012-06'!A$5:Q$55,12,FALSE)*100),0)</f>
        <v>15</v>
      </c>
      <c r="AI24" s="58" t="str">
        <f t="shared" si="18"/>
        <v>38 (0)</v>
      </c>
      <c r="AJ24" s="69">
        <f>VLOOKUP(A24,'2012-10'!A$5:Q$55,13,FALSE)</f>
        <v>38</v>
      </c>
      <c r="AK24" s="62">
        <f>-(VLOOKUP(A24,'2012-10'!A$5:Q$55,13,FALSE)-VLOOKUP(A24,'2012-06'!A$5:Q$55,13,FALSE))</f>
        <v>0</v>
      </c>
      <c r="AL24" s="58" t="str">
        <f t="shared" si="19"/>
        <v>23 (44%)</v>
      </c>
      <c r="AM24" s="58">
        <f>(VLOOKUP(A24,'2012-10'!A$5:Q$55,10,FALSE))</f>
        <v>23</v>
      </c>
      <c r="AN24" s="71">
        <f>(AM24/VLOOKUP(A24,'2012-06'!A$5:Q$55,10,FALSE)-1)*100</f>
        <v>43.75</v>
      </c>
      <c r="AO24" s="58" t="str">
        <f t="shared" si="20"/>
        <v>37 (-2)</v>
      </c>
      <c r="AP24" s="58">
        <f>VLOOKUP(A24,'2012-10'!A$5:Q$55,11,FALSE)</f>
        <v>37</v>
      </c>
      <c r="AQ24" s="58">
        <f>-(VLOOKUP(A24,'2012-10'!A$5:Q$55,11,FALSE)-VLOOKUP(A24,'2012-06'!A$5:Q$55,11,FALSE))</f>
        <v>-2</v>
      </c>
      <c r="AR24" s="58" t="str">
        <f t="shared" si="21"/>
        <v>1 (0%)</v>
      </c>
      <c r="AS24" s="58">
        <f>ROUND((VLOOKUP(A24,'2012-10'!A$5:Q$55,16,FALSE)),2)</f>
        <v>1</v>
      </c>
      <c r="AT24" s="58">
        <f>ROUND(((AS24/(VLOOKUP(A24,'2012-06'!A$5:Q$55,16,FALSE))-1)),2)*100</f>
        <v>0</v>
      </c>
      <c r="AU24" s="58" t="str">
        <f t="shared" si="22"/>
        <v>47 (-1)</v>
      </c>
      <c r="AV24" s="55">
        <f>(VLOOKUP(A24,'2012-10'!A$5:Q$55,17,FALSE))</f>
        <v>47</v>
      </c>
      <c r="AW24" s="55">
        <f>-((VLOOKUP(A24,'2012-10'!A$5:Q$55,17,FALSE))-(VLOOKUP(A24,'2012-06'!A$5:Q$55,17,FALSE)))</f>
        <v>-1</v>
      </c>
      <c r="AX24" s="36"/>
    </row>
    <row r="25" spans="1:50" ht="17.25">
      <c r="A25" s="57" t="s">
        <v>34</v>
      </c>
      <c r="B25" s="58" t="str">
        <f t="shared" si="14"/>
        <v>33% (9%)</v>
      </c>
      <c r="C25" s="92">
        <f>ROUND((VLOOKUP(A25,'2012-10'!A$5:Q$55,8,FALSE)),2)</f>
        <v>0.33</v>
      </c>
      <c r="D25" s="84">
        <f>(C25*100)-ROUND(VLOOKUP(A25,'2012-06'!A$5:Q$55,8,FALSE)*100,0)</f>
        <v>9</v>
      </c>
      <c r="E25" s="58" t="str">
        <f t="shared" si="0"/>
        <v>3 (0)</v>
      </c>
      <c r="F25" s="69">
        <f>VLOOKUP(A25,'2012-10'!A$5:Q$55,9,FALSE)</f>
        <v>3</v>
      </c>
      <c r="G25" s="62">
        <f>-(VLOOKUP(A25,'2012-10'!A$5:Q$55,9,FALSE)-VLOOKUP(A25,'2012-06'!A$5:Q$55,9,FALSE))</f>
        <v>0</v>
      </c>
      <c r="H25" s="58" t="str">
        <f t="shared" si="1"/>
        <v>6999 (35%)</v>
      </c>
      <c r="I25" s="58">
        <f>VLOOKUP(A25,'2012-10'!A$5:Q$55,2,FALSE)</f>
        <v>6999</v>
      </c>
      <c r="J25" s="70">
        <f>(ROUND(I25/VLOOKUP(A25,'2012-06'!A$5:Q$55,2),2)-1)*100</f>
        <v>35.000000000000007</v>
      </c>
      <c r="K25" s="58" t="str">
        <f t="shared" si="2"/>
        <v>7 (-1)</v>
      </c>
      <c r="L25" s="58">
        <f>VLOOKUP(A25,'2012-10'!A$5:Q$55,3,FALSE)</f>
        <v>7</v>
      </c>
      <c r="M25" s="58">
        <f>-(VLOOKUP(A25,'2012-10'!A$5:Q$55,3,FALSE)-VLOOKUP(A25,'2012-06'!A$5:Q$55,3,FALSE))</f>
        <v>-1</v>
      </c>
      <c r="N25" s="58" t="str">
        <f t="shared" si="3"/>
        <v>4186 (37%)</v>
      </c>
      <c r="O25" s="58">
        <f>VLOOKUP(A25,'2012-10'!A$5:Q$55,4,FALSE)</f>
        <v>4186</v>
      </c>
      <c r="P25" s="58">
        <f>(ROUND(O25/VLOOKUP(A25,'2012-06'!A$5:Q$55,4,FALSE),2)-1)*100</f>
        <v>37.000000000000014</v>
      </c>
      <c r="Q25" s="58" t="str">
        <f t="shared" si="4"/>
        <v>8 (0)</v>
      </c>
      <c r="R25" s="58">
        <f>VLOOKUP(A25,'2012-10'!A$5:Q$55,5,FALSE)</f>
        <v>8</v>
      </c>
      <c r="S25" s="58">
        <f>-(VLOOKUP(A25,'2012-10'!A$5:Q$55,5,FALSE)-VLOOKUP(A25,'2012-06'!A$5:Q$55,5,FALSE))</f>
        <v>0</v>
      </c>
      <c r="T25" s="58" t="str">
        <f t="shared" si="23"/>
        <v>2813 (32%)</v>
      </c>
      <c r="U25" s="58">
        <f>VLOOKUP(A25,'2012-10'!A$5:Q$55,6,FALSE)</f>
        <v>2813</v>
      </c>
      <c r="V25" s="58">
        <f>(ROUND(U25/VLOOKUP(A25,'2012-06'!A$5:Q$55,6,FALSE),2)-1)*100</f>
        <v>32.000000000000007</v>
      </c>
      <c r="W25" s="58" t="str">
        <f t="shared" si="24"/>
        <v>7 (-2)</v>
      </c>
      <c r="X25" s="58">
        <f>VLOOKUP(A25,'2012-10'!A$5:Q$55,7,FALSE)</f>
        <v>7</v>
      </c>
      <c r="Y25" s="58">
        <f>-(VLOOKUP(A25,'2012-10'!A$5:Q$55,7,FALSE)-VLOOKUP(A25,'2012-06'!A$5:Q$55,7,FALSE))</f>
        <v>-2</v>
      </c>
      <c r="Z25" s="58" t="str">
        <f t="shared" si="16"/>
        <v>4 (33%)</v>
      </c>
      <c r="AA25" s="58">
        <f>ROUND((VLOOKUP(A25,'2012-10'!A$5:Q$55,14,FALSE)),2)</f>
        <v>4</v>
      </c>
      <c r="AB25" s="58">
        <f>(ROUND(AA25/VLOOKUP(A25,'2012-06'!A$5:Q$55,14,FALSE),2)-1)*100</f>
        <v>33.000000000000007</v>
      </c>
      <c r="AC25" s="58" t="str">
        <f t="shared" si="17"/>
        <v>48 (0)</v>
      </c>
      <c r="AD25" s="58">
        <f>(VLOOKUP(A25,'2012-10'!A$5:Q$55,15,FALSE))</f>
        <v>48</v>
      </c>
      <c r="AE25" s="58">
        <f>-((VLOOKUP(A25,'2012-10'!A$5:Q$55,15,FALSE))-(VLOOKUP(A25,'2012-06'!A$5:Q$55,15,FALSE)))</f>
        <v>0</v>
      </c>
      <c r="AF25" s="58" t="str">
        <f t="shared" si="15"/>
        <v>79% (15%)</v>
      </c>
      <c r="AG25" s="92">
        <f>ROUND((VLOOKUP(A25,'2012-10'!A$5:Q$55,12,FALSE)),2)</f>
        <v>0.79</v>
      </c>
      <c r="AH25" s="69">
        <f>(AG25*100)-ROUND((VLOOKUP(A25,'2012-06'!A$5:Q$55,12,FALSE)*100),0)</f>
        <v>15</v>
      </c>
      <c r="AI25" s="58" t="str">
        <f t="shared" si="18"/>
        <v>11 (2)</v>
      </c>
      <c r="AJ25" s="69">
        <f>VLOOKUP(A25,'2012-10'!A$5:Q$55,13,FALSE)</f>
        <v>11</v>
      </c>
      <c r="AK25" s="62">
        <f>-(VLOOKUP(A25,'2012-10'!A$5:Q$55,13,FALSE)-VLOOKUP(A25,'2012-06'!A$5:Q$55,13,FALSE))</f>
        <v>2</v>
      </c>
      <c r="AL25" s="58" t="str">
        <f t="shared" si="19"/>
        <v>53 (23%)</v>
      </c>
      <c r="AM25" s="58">
        <f>(VLOOKUP(A25,'2012-10'!A$5:Q$55,10,FALSE))</f>
        <v>53</v>
      </c>
      <c r="AN25" s="71">
        <f>(AM25/VLOOKUP(A25,'2012-06'!A$5:Q$55,10,FALSE)-1)*100</f>
        <v>23.255813953488371</v>
      </c>
      <c r="AO25" s="58" t="str">
        <f t="shared" si="20"/>
        <v>24 (-2)</v>
      </c>
      <c r="AP25" s="58">
        <f>VLOOKUP(A25,'2012-10'!A$5:Q$55,11,FALSE)</f>
        <v>24</v>
      </c>
      <c r="AQ25" s="58">
        <f>-(VLOOKUP(A25,'2012-10'!A$5:Q$55,11,FALSE)-VLOOKUP(A25,'2012-06'!A$5:Q$55,11,FALSE))</f>
        <v>-2</v>
      </c>
      <c r="AR25" s="58" t="s">
        <v>21</v>
      </c>
      <c r="AS25" s="58">
        <f>ROUND((VLOOKUP(A25,'2012-10'!A$5:Q$55,16,FALSE)),2)</f>
        <v>1</v>
      </c>
      <c r="AT25" s="58" t="s">
        <v>21</v>
      </c>
      <c r="AU25" s="58" t="str">
        <f t="shared" si="22"/>
        <v>47 (1)</v>
      </c>
      <c r="AV25" s="55">
        <f>(VLOOKUP(A25,'2012-10'!A$5:Q$55,17,FALSE))</f>
        <v>47</v>
      </c>
      <c r="AW25" s="55">
        <f>-((VLOOKUP(A25,'2012-10'!A$5:Q$55,17,FALSE))-(VLOOKUP(A25,'2012-06'!A$5:Q$55,17,FALSE)))</f>
        <v>1</v>
      </c>
      <c r="AX25" s="36"/>
    </row>
    <row r="26" spans="1:50" ht="17.25">
      <c r="A26" s="57" t="s">
        <v>35</v>
      </c>
      <c r="B26" s="58" t="str">
        <f t="shared" si="14"/>
        <v>15% (4%)</v>
      </c>
      <c r="C26" s="92">
        <f>ROUND((VLOOKUP(A26,'2012-10'!A$5:Q$55,8,FALSE)),2)</f>
        <v>0.15</v>
      </c>
      <c r="D26" s="84">
        <f>(C26*100)-ROUND(VLOOKUP(A26,'2012-06'!A$5:Q$55,8,FALSE)*100,0)</f>
        <v>4</v>
      </c>
      <c r="E26" s="58" t="str">
        <f t="shared" si="0"/>
        <v>37 (-1)</v>
      </c>
      <c r="F26" s="69">
        <f>VLOOKUP(A26,'2012-10'!A$5:Q$55,9,FALSE)</f>
        <v>37</v>
      </c>
      <c r="G26" s="62">
        <f>-(VLOOKUP(A26,'2012-10'!A$5:Q$55,9,FALSE)-VLOOKUP(A26,'2012-06'!A$5:Q$55,9,FALSE))</f>
        <v>-1</v>
      </c>
      <c r="H26" s="58" t="str">
        <f t="shared" si="1"/>
        <v>3918 (36%)</v>
      </c>
      <c r="I26" s="58">
        <f>VLOOKUP(A26,'2012-10'!A$5:Q$55,2,FALSE)</f>
        <v>3918</v>
      </c>
      <c r="J26" s="70">
        <f>(ROUND(I26/VLOOKUP(A26,'2012-06'!A$5:Q$55,2),2)-1)*100</f>
        <v>36.000000000000007</v>
      </c>
      <c r="K26" s="58" t="str">
        <f t="shared" si="2"/>
        <v>12 (1)</v>
      </c>
      <c r="L26" s="58">
        <f>VLOOKUP(A26,'2012-10'!A$5:Q$55,3,FALSE)</f>
        <v>12</v>
      </c>
      <c r="M26" s="58">
        <f>-(VLOOKUP(A26,'2012-10'!A$5:Q$55,3,FALSE)-VLOOKUP(A26,'2012-06'!A$5:Q$55,3,FALSE))</f>
        <v>1</v>
      </c>
      <c r="N26" s="58" t="str">
        <f t="shared" si="3"/>
        <v>2564 (44%)</v>
      </c>
      <c r="O26" s="58">
        <f>VLOOKUP(A26,'2012-10'!A$5:Q$55,4,FALSE)</f>
        <v>2564</v>
      </c>
      <c r="P26" s="58">
        <f>(ROUND(O26/VLOOKUP(A26,'2012-06'!A$5:Q$55,4,FALSE),2)-1)*100</f>
        <v>43.999999999999993</v>
      </c>
      <c r="Q26" s="58" t="str">
        <f t="shared" si="4"/>
        <v>14 (0)</v>
      </c>
      <c r="R26" s="58">
        <f>VLOOKUP(A26,'2012-10'!A$5:Q$55,5,FALSE)</f>
        <v>14</v>
      </c>
      <c r="S26" s="58">
        <f>-(VLOOKUP(A26,'2012-10'!A$5:Q$55,5,FALSE)-VLOOKUP(A26,'2012-06'!A$5:Q$55,5,FALSE))</f>
        <v>0</v>
      </c>
      <c r="T26" s="58" t="str">
        <f t="shared" si="23"/>
        <v>1354 (23%)</v>
      </c>
      <c r="U26" s="58">
        <f>VLOOKUP(A26,'2012-10'!A$5:Q$55,6,FALSE)</f>
        <v>1354</v>
      </c>
      <c r="V26" s="58">
        <f>(ROUND(U26/VLOOKUP(A26,'2012-06'!A$5:Q$55,6,FALSE),2)-1)*100</f>
        <v>23</v>
      </c>
      <c r="W26" s="58" t="str">
        <f t="shared" si="24"/>
        <v>15 (1)</v>
      </c>
      <c r="X26" s="58">
        <f>VLOOKUP(A26,'2012-10'!A$5:Q$55,7,FALSE)</f>
        <v>15</v>
      </c>
      <c r="Y26" s="58">
        <f>-(VLOOKUP(A26,'2012-10'!A$5:Q$55,7,FALSE)-VLOOKUP(A26,'2012-06'!A$5:Q$55,7,FALSE))</f>
        <v>1</v>
      </c>
      <c r="Z26" s="58" t="str">
        <f t="shared" si="16"/>
        <v>643 (26%)</v>
      </c>
      <c r="AA26" s="58">
        <f>ROUND((VLOOKUP(A26,'2012-10'!A$5:Q$55,14,FALSE)),2)</f>
        <v>643</v>
      </c>
      <c r="AB26" s="58">
        <f>(ROUND(AA26/VLOOKUP(A26,'2012-06'!A$5:Q$55,14,FALSE),2)-1)*100</f>
        <v>26</v>
      </c>
      <c r="AC26" s="58" t="str">
        <f t="shared" si="17"/>
        <v>10 (1)</v>
      </c>
      <c r="AD26" s="58">
        <f>(VLOOKUP(A26,'2012-10'!A$5:Q$55,15,FALSE))</f>
        <v>10</v>
      </c>
      <c r="AE26" s="58">
        <f>-((VLOOKUP(A26,'2012-10'!A$5:Q$55,15,FALSE))-(VLOOKUP(A26,'2012-06'!A$5:Q$55,15,FALSE)))</f>
        <v>1</v>
      </c>
      <c r="AF26" s="58" t="str">
        <f t="shared" si="15"/>
        <v>65% (8%)</v>
      </c>
      <c r="AG26" s="92">
        <f>ROUND((VLOOKUP(A26,'2012-10'!A$5:Q$55,12,FALSE)),2)</f>
        <v>0.65</v>
      </c>
      <c r="AH26" s="69">
        <f>(AG26*100)-ROUND((VLOOKUP(A26,'2012-06'!A$5:Q$55,12,FALSE)*100),0)</f>
        <v>8</v>
      </c>
      <c r="AI26" s="58" t="str">
        <f t="shared" si="18"/>
        <v>30 (-4)</v>
      </c>
      <c r="AJ26" s="69">
        <f>VLOOKUP(A26,'2012-10'!A$5:Q$55,13,FALSE)</f>
        <v>30</v>
      </c>
      <c r="AK26" s="62">
        <f>-(VLOOKUP(A26,'2012-10'!A$5:Q$55,13,FALSE)-VLOOKUP(A26,'2012-06'!A$5:Q$55,13,FALSE))</f>
        <v>-4</v>
      </c>
      <c r="AL26" s="58" t="str">
        <f t="shared" si="19"/>
        <v>88 (14%)</v>
      </c>
      <c r="AM26" s="58">
        <f>(VLOOKUP(A26,'2012-10'!A$5:Q$55,10,FALSE))</f>
        <v>88</v>
      </c>
      <c r="AN26" s="71">
        <f>(AM26/VLOOKUP(A26,'2012-06'!A$5:Q$55,10,FALSE)-1)*100</f>
        <v>14.285714285714279</v>
      </c>
      <c r="AO26" s="58" t="str">
        <f t="shared" si="20"/>
        <v>13 (-1)</v>
      </c>
      <c r="AP26" s="58">
        <f>VLOOKUP(A26,'2012-10'!A$5:Q$55,11,FALSE)</f>
        <v>13</v>
      </c>
      <c r="AQ26" s="58">
        <f>-(VLOOKUP(A26,'2012-10'!A$5:Q$55,11,FALSE)-VLOOKUP(A26,'2012-06'!A$5:Q$55,11,FALSE))</f>
        <v>-1</v>
      </c>
      <c r="AR26" s="58" t="str">
        <f t="shared" ref="AR26:AR33" si="25">CONCATENATE(AS26," (",ROUND(AT26,0),"%)")</f>
        <v>30 (15%)</v>
      </c>
      <c r="AS26" s="58">
        <f>ROUND((VLOOKUP(A26,'2012-10'!A$5:Q$55,16,FALSE)),2)</f>
        <v>30</v>
      </c>
      <c r="AT26" s="58">
        <f>ROUND(((AS26/(VLOOKUP(A26,'2012-06'!A$5:Q$55,16,FALSE))-1)),2)*100</f>
        <v>15</v>
      </c>
      <c r="AU26" s="58" t="str">
        <f t="shared" si="22"/>
        <v>19 (-6)</v>
      </c>
      <c r="AV26" s="55">
        <f>(VLOOKUP(A26,'2012-10'!A$5:Q$55,17,FALSE))</f>
        <v>19</v>
      </c>
      <c r="AW26" s="55">
        <f>-((VLOOKUP(A26,'2012-10'!A$5:Q$55,17,FALSE))-(VLOOKUP(A26,'2012-06'!A$5:Q$55,17,FALSE)))</f>
        <v>-6</v>
      </c>
      <c r="AX26" s="36"/>
    </row>
    <row r="27" spans="1:50" ht="17.25">
      <c r="A27" s="57" t="s">
        <v>36</v>
      </c>
      <c r="B27" s="58" t="str">
        <f t="shared" si="14"/>
        <v>19% (6%)</v>
      </c>
      <c r="C27" s="92">
        <f>ROUND((VLOOKUP(A27,'2012-10'!A$5:Q$55,8,FALSE)),2)</f>
        <v>0.19</v>
      </c>
      <c r="D27" s="84">
        <f>(C27*100)-ROUND(VLOOKUP(A27,'2012-06'!A$5:Q$55,8,FALSE)*100,0)</f>
        <v>6</v>
      </c>
      <c r="E27" s="58" t="str">
        <f t="shared" si="0"/>
        <v>21 (5)</v>
      </c>
      <c r="F27" s="69">
        <f>VLOOKUP(A27,'2012-10'!A$5:Q$55,9,FALSE)</f>
        <v>21</v>
      </c>
      <c r="G27" s="62">
        <f>-(VLOOKUP(A27,'2012-10'!A$5:Q$55,9,FALSE)-VLOOKUP(A27,'2012-06'!A$5:Q$55,9,FALSE))</f>
        <v>5</v>
      </c>
      <c r="H27" s="58" t="str">
        <f t="shared" si="1"/>
        <v>2728 (45%)</v>
      </c>
      <c r="I27" s="58">
        <f>VLOOKUP(A27,'2012-10'!A$5:Q$55,2,FALSE)</f>
        <v>2728</v>
      </c>
      <c r="J27" s="70">
        <f>(ROUND(I27/VLOOKUP(A27,'2012-06'!A$5:Q$55,2),2)-1)*100</f>
        <v>44.999999999999993</v>
      </c>
      <c r="K27" s="58" t="str">
        <f t="shared" si="2"/>
        <v>21 (1)</v>
      </c>
      <c r="L27" s="58">
        <f>VLOOKUP(A27,'2012-10'!A$5:Q$55,3,FALSE)</f>
        <v>21</v>
      </c>
      <c r="M27" s="58">
        <f>-(VLOOKUP(A27,'2012-10'!A$5:Q$55,3,FALSE)-VLOOKUP(A27,'2012-06'!A$5:Q$55,3,FALSE))</f>
        <v>1</v>
      </c>
      <c r="N27" s="58" t="str">
        <f t="shared" si="3"/>
        <v>2722 (45%)</v>
      </c>
      <c r="O27" s="58">
        <f>VLOOKUP(A27,'2012-10'!A$5:Q$55,4,FALSE)</f>
        <v>2722</v>
      </c>
      <c r="P27" s="58">
        <f>(ROUND(O27/VLOOKUP(A27,'2012-06'!A$5:Q$55,4,FALSE),2)-1)*100</f>
        <v>44.999999999999993</v>
      </c>
      <c r="Q27" s="58" t="str">
        <f t="shared" si="4"/>
        <v>12 (0)</v>
      </c>
      <c r="R27" s="58">
        <f>VLOOKUP(A27,'2012-10'!A$5:Q$55,5,FALSE)</f>
        <v>12</v>
      </c>
      <c r="S27" s="58">
        <f>-(VLOOKUP(A27,'2012-10'!A$5:Q$55,5,FALSE)-VLOOKUP(A27,'2012-06'!A$5:Q$55,5,FALSE))</f>
        <v>0</v>
      </c>
      <c r="T27" s="58" t="str">
        <f t="shared" si="23"/>
        <v>6 (20%)</v>
      </c>
      <c r="U27" s="58">
        <f>VLOOKUP(A27,'2012-10'!A$5:Q$55,6,FALSE)</f>
        <v>6</v>
      </c>
      <c r="V27" s="58">
        <f>(ROUND(U27/VLOOKUP(A27,'2012-06'!A$5:Q$55,6,FALSE),2)-1)*100</f>
        <v>19.999999999999996</v>
      </c>
      <c r="W27" s="58" t="str">
        <f t="shared" si="24"/>
        <v>49 (-2)</v>
      </c>
      <c r="X27" s="58">
        <f>VLOOKUP(A27,'2012-10'!A$5:Q$55,7,FALSE)</f>
        <v>49</v>
      </c>
      <c r="Y27" s="58">
        <f>-(VLOOKUP(A27,'2012-10'!A$5:Q$55,7,FALSE)-VLOOKUP(A27,'2012-06'!A$5:Q$55,7,FALSE))</f>
        <v>-2</v>
      </c>
      <c r="Z27" s="58" t="str">
        <f t="shared" si="16"/>
        <v>519 (74%)</v>
      </c>
      <c r="AA27" s="58">
        <f>ROUND((VLOOKUP(A27,'2012-10'!A$5:Q$55,14,FALSE)),2)</f>
        <v>519</v>
      </c>
      <c r="AB27" s="58">
        <f>(ROUND(AA27/VLOOKUP(A27,'2012-06'!A$5:Q$55,14,FALSE),2)-1)*100</f>
        <v>74</v>
      </c>
      <c r="AC27" s="58" t="str">
        <f t="shared" si="17"/>
        <v>16 (6)</v>
      </c>
      <c r="AD27" s="58">
        <f>(VLOOKUP(A27,'2012-10'!A$5:Q$55,15,FALSE))</f>
        <v>16</v>
      </c>
      <c r="AE27" s="58">
        <f>-((VLOOKUP(A27,'2012-10'!A$5:Q$55,15,FALSE))-(VLOOKUP(A27,'2012-06'!A$5:Q$55,15,FALSE)))</f>
        <v>6</v>
      </c>
      <c r="AF27" s="58" t="str">
        <f t="shared" si="15"/>
        <v>37% (12%)</v>
      </c>
      <c r="AG27" s="92">
        <f>ROUND((VLOOKUP(A27,'2012-10'!A$5:Q$55,12,FALSE)),2)</f>
        <v>0.37</v>
      </c>
      <c r="AH27" s="69">
        <f>(AG27*100)-ROUND((VLOOKUP(A27,'2012-06'!A$5:Q$55,12,FALSE)*100),0)</f>
        <v>12</v>
      </c>
      <c r="AI27" s="58" t="str">
        <f t="shared" si="18"/>
        <v>44 (-2)</v>
      </c>
      <c r="AJ27" s="69">
        <f>VLOOKUP(A27,'2012-10'!A$5:Q$55,13,FALSE)</f>
        <v>44</v>
      </c>
      <c r="AK27" s="62">
        <f>-(VLOOKUP(A27,'2012-10'!A$5:Q$55,13,FALSE)-VLOOKUP(A27,'2012-06'!A$5:Q$55,13,FALSE))</f>
        <v>-2</v>
      </c>
      <c r="AL27" s="58" t="str">
        <f t="shared" si="19"/>
        <v>48 (45%)</v>
      </c>
      <c r="AM27" s="58">
        <f>(VLOOKUP(A27,'2012-10'!A$5:Q$55,10,FALSE))</f>
        <v>48</v>
      </c>
      <c r="AN27" s="71">
        <f>(AM27/VLOOKUP(A27,'2012-06'!A$5:Q$55,10,FALSE)-1)*100</f>
        <v>45.45454545454546</v>
      </c>
      <c r="AO27" s="58" t="str">
        <f t="shared" si="20"/>
        <v>27 (1)</v>
      </c>
      <c r="AP27" s="58">
        <f>VLOOKUP(A27,'2012-10'!A$5:Q$55,11,FALSE)</f>
        <v>27</v>
      </c>
      <c r="AQ27" s="58">
        <f>-(VLOOKUP(A27,'2012-10'!A$5:Q$55,11,FALSE)-VLOOKUP(A27,'2012-06'!A$5:Q$55,11,FALSE))</f>
        <v>1</v>
      </c>
      <c r="AR27" s="58" t="str">
        <f t="shared" si="25"/>
        <v>20 (82%)</v>
      </c>
      <c r="AS27" s="58">
        <f>ROUND((VLOOKUP(A27,'2012-10'!A$5:Q$55,16,FALSE)),2)</f>
        <v>20</v>
      </c>
      <c r="AT27" s="58">
        <f>ROUND(((AS27/(VLOOKUP(A27,'2012-06'!A$5:Q$55,16,FALSE))-1)),2)*100</f>
        <v>82</v>
      </c>
      <c r="AU27" s="58" t="str">
        <f t="shared" si="22"/>
        <v>25 (3)</v>
      </c>
      <c r="AV27" s="55">
        <f>(VLOOKUP(A27,'2012-10'!A$5:Q$55,17,FALSE))</f>
        <v>25</v>
      </c>
      <c r="AW27" s="55">
        <f>-((VLOOKUP(A27,'2012-10'!A$5:Q$55,17,FALSE))-(VLOOKUP(A27,'2012-06'!A$5:Q$55,17,FALSE)))</f>
        <v>3</v>
      </c>
      <c r="AX27" s="36"/>
    </row>
    <row r="28" spans="1:50" ht="17.25">
      <c r="A28" s="57" t="s">
        <v>37</v>
      </c>
      <c r="B28" s="58" t="str">
        <f t="shared" si="14"/>
        <v>31% (7%)</v>
      </c>
      <c r="C28" s="92">
        <f>ROUND((VLOOKUP(A28,'2012-10'!A$5:Q$55,8,FALSE)),2)</f>
        <v>0.31</v>
      </c>
      <c r="D28" s="84">
        <f>(C28*100)-ROUND(VLOOKUP(A28,'2012-06'!A$5:Q$55,8,FALSE)*100,0)</f>
        <v>7</v>
      </c>
      <c r="E28" s="58" t="str">
        <f t="shared" si="0"/>
        <v>5 (-1)</v>
      </c>
      <c r="F28" s="69">
        <f>VLOOKUP(A28,'2012-10'!A$5:Q$55,9,FALSE)</f>
        <v>5</v>
      </c>
      <c r="G28" s="62">
        <f>-(VLOOKUP(A28,'2012-10'!A$5:Q$55,9,FALSE)-VLOOKUP(A28,'2012-06'!A$5:Q$55,9,FALSE))</f>
        <v>-1</v>
      </c>
      <c r="H28" s="58" t="str">
        <f t="shared" si="1"/>
        <v>1977 (31%)</v>
      </c>
      <c r="I28" s="58">
        <f>VLOOKUP(A28,'2012-10'!A$5:Q$55,2,FALSE)</f>
        <v>1977</v>
      </c>
      <c r="J28" s="70">
        <f>(ROUND(I28/VLOOKUP(A28,'2012-06'!A$5:Q$55,2),2)-1)*100</f>
        <v>31.000000000000007</v>
      </c>
      <c r="K28" s="58" t="str">
        <f t="shared" si="2"/>
        <v>29 (1)</v>
      </c>
      <c r="L28" s="58">
        <f>VLOOKUP(A28,'2012-10'!A$5:Q$55,3,FALSE)</f>
        <v>29</v>
      </c>
      <c r="M28" s="58">
        <f>-(VLOOKUP(A28,'2012-10'!A$5:Q$55,3,FALSE)-VLOOKUP(A28,'2012-06'!A$5:Q$55,3,FALSE))</f>
        <v>1</v>
      </c>
      <c r="N28" s="58" t="str">
        <f t="shared" si="3"/>
        <v>640 (74%)</v>
      </c>
      <c r="O28" s="58">
        <f>VLOOKUP(A28,'2012-10'!A$5:Q$55,4,FALSE)</f>
        <v>640</v>
      </c>
      <c r="P28" s="58">
        <f>(ROUND(O28/VLOOKUP(A28,'2012-06'!A$5:Q$55,4,FALSE),2)-1)*100</f>
        <v>74</v>
      </c>
      <c r="Q28" s="58" t="str">
        <f t="shared" si="4"/>
        <v>34 (5)</v>
      </c>
      <c r="R28" s="58">
        <f>VLOOKUP(A28,'2012-10'!A$5:Q$55,5,FALSE)</f>
        <v>34</v>
      </c>
      <c r="S28" s="58">
        <f>-(VLOOKUP(A28,'2012-10'!A$5:Q$55,5,FALSE)-VLOOKUP(A28,'2012-06'!A$5:Q$55,5,FALSE))</f>
        <v>5</v>
      </c>
      <c r="T28" s="58" t="str">
        <f t="shared" si="23"/>
        <v>1337 (17%)</v>
      </c>
      <c r="U28" s="58">
        <f>VLOOKUP(A28,'2012-10'!A$5:Q$55,6,FALSE)</f>
        <v>1337</v>
      </c>
      <c r="V28" s="58">
        <f>(ROUND(U28/VLOOKUP(A28,'2012-06'!A$5:Q$55,6,FALSE),2)-1)*100</f>
        <v>16.999999999999993</v>
      </c>
      <c r="W28" s="58" t="str">
        <f t="shared" si="24"/>
        <v>17 (-3)</v>
      </c>
      <c r="X28" s="58">
        <f>VLOOKUP(A28,'2012-10'!A$5:Q$55,7,FALSE)</f>
        <v>17</v>
      </c>
      <c r="Y28" s="58">
        <f>-(VLOOKUP(A28,'2012-10'!A$5:Q$55,7,FALSE)-VLOOKUP(A28,'2012-06'!A$5:Q$55,7,FALSE))</f>
        <v>-3</v>
      </c>
      <c r="Z28" s="58" t="str">
        <f t="shared" si="16"/>
        <v>751 (35%)</v>
      </c>
      <c r="AA28" s="58">
        <f>ROUND((VLOOKUP(A28,'2012-10'!A$5:Q$55,14,FALSE)),2)</f>
        <v>751</v>
      </c>
      <c r="AB28" s="58">
        <f>(ROUND(AA28/VLOOKUP(A28,'2012-06'!A$5:Q$55,14,FALSE),2)-1)*100</f>
        <v>35.000000000000007</v>
      </c>
      <c r="AC28" s="58" t="str">
        <f t="shared" si="17"/>
        <v>6 (2)</v>
      </c>
      <c r="AD28" s="58">
        <f>(VLOOKUP(A28,'2012-10'!A$5:Q$55,15,FALSE))</f>
        <v>6</v>
      </c>
      <c r="AE28" s="58">
        <f>-((VLOOKUP(A28,'2012-10'!A$5:Q$55,15,FALSE))-(VLOOKUP(A28,'2012-06'!A$5:Q$55,15,FALSE)))</f>
        <v>2</v>
      </c>
      <c r="AF28" s="58" t="str">
        <f t="shared" si="15"/>
        <v>70% (6%)</v>
      </c>
      <c r="AG28" s="92">
        <f>ROUND((VLOOKUP(A28,'2012-10'!A$5:Q$55,12,FALSE)),2)</f>
        <v>0.7</v>
      </c>
      <c r="AH28" s="69">
        <f>(AG28*100)-ROUND((VLOOKUP(A28,'2012-06'!A$5:Q$55,12,FALSE)*100),0)</f>
        <v>6</v>
      </c>
      <c r="AI28" s="58" t="str">
        <f t="shared" si="18"/>
        <v>21 (-5)</v>
      </c>
      <c r="AJ28" s="69">
        <f>VLOOKUP(A28,'2012-10'!A$5:Q$55,13,FALSE)</f>
        <v>21</v>
      </c>
      <c r="AK28" s="62">
        <f>-(VLOOKUP(A28,'2012-10'!A$5:Q$55,13,FALSE)-VLOOKUP(A28,'2012-06'!A$5:Q$55,13,FALSE))</f>
        <v>-5</v>
      </c>
      <c r="AL28" s="58" t="str">
        <f t="shared" si="19"/>
        <v>67 (10%)</v>
      </c>
      <c r="AM28" s="58">
        <f>(VLOOKUP(A28,'2012-10'!A$5:Q$55,10,FALSE))</f>
        <v>67</v>
      </c>
      <c r="AN28" s="71">
        <f>(AM28/VLOOKUP(A28,'2012-06'!A$5:Q$55,10,FALSE)-1)*100</f>
        <v>9.8360655737705027</v>
      </c>
      <c r="AO28" s="58" t="str">
        <f t="shared" si="20"/>
        <v>20 (-1)</v>
      </c>
      <c r="AP28" s="58">
        <f>VLOOKUP(A28,'2012-10'!A$5:Q$55,11,FALSE)</f>
        <v>20</v>
      </c>
      <c r="AQ28" s="58">
        <f>-(VLOOKUP(A28,'2012-10'!A$5:Q$55,11,FALSE)-VLOOKUP(A28,'2012-06'!A$5:Q$55,11,FALSE))</f>
        <v>-1</v>
      </c>
      <c r="AR28" s="58" t="str">
        <f t="shared" si="25"/>
        <v>46 (10%)</v>
      </c>
      <c r="AS28" s="58">
        <f>ROUND((VLOOKUP(A28,'2012-10'!A$5:Q$55,16,FALSE)),2)</f>
        <v>46</v>
      </c>
      <c r="AT28" s="58">
        <f>ROUND(((AS28/(VLOOKUP(A28,'2012-06'!A$5:Q$55,16,FALSE))-1)),2)*100</f>
        <v>10</v>
      </c>
      <c r="AU28" s="58" t="str">
        <f t="shared" si="22"/>
        <v>7 (0)</v>
      </c>
      <c r="AV28" s="55">
        <f>(VLOOKUP(A28,'2012-10'!A$5:Q$55,17,FALSE))</f>
        <v>7</v>
      </c>
      <c r="AW28" s="55">
        <f>-((VLOOKUP(A28,'2012-10'!A$5:Q$55,17,FALSE))-(VLOOKUP(A28,'2012-06'!A$5:Q$55,17,FALSE)))</f>
        <v>0</v>
      </c>
      <c r="AX28" s="36"/>
    </row>
    <row r="29" spans="1:50" ht="17.25">
      <c r="A29" s="57" t="s">
        <v>38</v>
      </c>
      <c r="B29" s="58" t="str">
        <f t="shared" si="14"/>
        <v>22% (7%)</v>
      </c>
      <c r="C29" s="92">
        <f>ROUND((VLOOKUP(A29,'2012-10'!A$5:Q$55,8,FALSE)),2)</f>
        <v>0.22</v>
      </c>
      <c r="D29" s="84">
        <f>(C29*100)-ROUND(VLOOKUP(A29,'2012-06'!A$5:Q$55,8,FALSE)*100,0)</f>
        <v>7</v>
      </c>
      <c r="E29" s="58" t="str">
        <f t="shared" si="0"/>
        <v>16 (4)</v>
      </c>
      <c r="F29" s="69">
        <f>VLOOKUP(A29,'2012-10'!A$5:Q$55,9,FALSE)</f>
        <v>16</v>
      </c>
      <c r="G29" s="62">
        <f>-(VLOOKUP(A29,'2012-10'!A$5:Q$55,9,FALSE)-VLOOKUP(A29,'2012-06'!A$5:Q$55,9,FALSE))</f>
        <v>4</v>
      </c>
      <c r="H29" s="58" t="str">
        <f t="shared" si="1"/>
        <v>3398 (46%)</v>
      </c>
      <c r="I29" s="58">
        <f>VLOOKUP(A29,'2012-10'!A$5:Q$55,2,FALSE)</f>
        <v>3398</v>
      </c>
      <c r="J29" s="70">
        <f>(ROUND(I29/VLOOKUP(A29,'2012-06'!A$5:Q$55,2),2)-1)*100</f>
        <v>46</v>
      </c>
      <c r="K29" s="58" t="str">
        <f t="shared" si="2"/>
        <v>16 (1)</v>
      </c>
      <c r="L29" s="58">
        <f>VLOOKUP(A29,'2012-10'!A$5:Q$55,3,FALSE)</f>
        <v>16</v>
      </c>
      <c r="M29" s="58">
        <f>-(VLOOKUP(A29,'2012-10'!A$5:Q$55,3,FALSE)-VLOOKUP(A29,'2012-06'!A$5:Q$55,3,FALSE))</f>
        <v>1</v>
      </c>
      <c r="N29" s="58" t="str">
        <f t="shared" si="3"/>
        <v>1958 (42%)</v>
      </c>
      <c r="O29" s="58">
        <f>VLOOKUP(A29,'2012-10'!A$5:Q$55,4,FALSE)</f>
        <v>1958</v>
      </c>
      <c r="P29" s="58">
        <f>(ROUND(O29/VLOOKUP(A29,'2012-06'!A$5:Q$55,4,FALSE),2)-1)*100</f>
        <v>41.999999999999993</v>
      </c>
      <c r="Q29" s="58" t="str">
        <f t="shared" si="4"/>
        <v>18 (1)</v>
      </c>
      <c r="R29" s="58">
        <f>VLOOKUP(A29,'2012-10'!A$5:Q$55,5,FALSE)</f>
        <v>18</v>
      </c>
      <c r="S29" s="58">
        <f>-(VLOOKUP(A29,'2012-10'!A$5:Q$55,5,FALSE)-VLOOKUP(A29,'2012-06'!A$5:Q$55,5,FALSE))</f>
        <v>1</v>
      </c>
      <c r="T29" s="58" t="str">
        <f t="shared" si="23"/>
        <v>1440 (52%)</v>
      </c>
      <c r="U29" s="58">
        <f>VLOOKUP(A29,'2012-10'!A$5:Q$55,6,FALSE)</f>
        <v>1440</v>
      </c>
      <c r="V29" s="58">
        <f>(ROUND(U29/VLOOKUP(A29,'2012-06'!A$5:Q$55,6,FALSE),2)-1)*100</f>
        <v>52</v>
      </c>
      <c r="W29" s="58" t="str">
        <f t="shared" si="24"/>
        <v>13 (10)</v>
      </c>
      <c r="X29" s="58">
        <f>VLOOKUP(A29,'2012-10'!A$5:Q$55,7,FALSE)</f>
        <v>13</v>
      </c>
      <c r="Y29" s="58">
        <f>-(VLOOKUP(A29,'2012-10'!A$5:Q$55,7,FALSE)-VLOOKUP(A29,'2012-06'!A$5:Q$55,7,FALSE))</f>
        <v>10</v>
      </c>
      <c r="Z29" s="58" t="str">
        <f t="shared" si="16"/>
        <v>638 (38%)</v>
      </c>
      <c r="AA29" s="58">
        <f>ROUND((VLOOKUP(A29,'2012-10'!A$5:Q$55,14,FALSE)),2)</f>
        <v>638</v>
      </c>
      <c r="AB29" s="58">
        <f>(ROUND(AA29/VLOOKUP(A29,'2012-06'!A$5:Q$55,14,FALSE),2)-1)*100</f>
        <v>37.999999999999986</v>
      </c>
      <c r="AC29" s="58" t="str">
        <f t="shared" si="17"/>
        <v>11 (1)</v>
      </c>
      <c r="AD29" s="58">
        <f>(VLOOKUP(A29,'2012-10'!A$5:Q$55,15,FALSE))</f>
        <v>11</v>
      </c>
      <c r="AE29" s="58">
        <f>-((VLOOKUP(A29,'2012-10'!A$5:Q$55,15,FALSE))-(VLOOKUP(A29,'2012-06'!A$5:Q$55,15,FALSE)))</f>
        <v>1</v>
      </c>
      <c r="AF29" s="58" t="str">
        <f t="shared" si="15"/>
        <v>72% (21%)</v>
      </c>
      <c r="AG29" s="92">
        <f>ROUND((VLOOKUP(A29,'2012-10'!A$5:Q$55,12,FALSE)),2)</f>
        <v>0.72</v>
      </c>
      <c r="AH29" s="69">
        <f>(AG29*100)-ROUND((VLOOKUP(A29,'2012-06'!A$5:Q$55,12,FALSE)*100),0)</f>
        <v>21</v>
      </c>
      <c r="AI29" s="58" t="str">
        <f t="shared" si="18"/>
        <v>20 (7)</v>
      </c>
      <c r="AJ29" s="69">
        <f>VLOOKUP(A29,'2012-10'!A$5:Q$55,13,FALSE)</f>
        <v>20</v>
      </c>
      <c r="AK29" s="62">
        <f>-(VLOOKUP(A29,'2012-10'!A$5:Q$55,13,FALSE)-VLOOKUP(A29,'2012-06'!A$5:Q$55,13,FALSE))</f>
        <v>7</v>
      </c>
      <c r="AL29" s="58" t="str">
        <f t="shared" si="19"/>
        <v>83 (41%)</v>
      </c>
      <c r="AM29" s="58">
        <f>(VLOOKUP(A29,'2012-10'!A$5:Q$55,10,FALSE))</f>
        <v>83</v>
      </c>
      <c r="AN29" s="71">
        <f>(AM29/VLOOKUP(A29,'2012-06'!A$5:Q$55,10,FALSE)-1)*100</f>
        <v>40.677966101694921</v>
      </c>
      <c r="AO29" s="58" t="str">
        <f t="shared" si="20"/>
        <v>17 (3)</v>
      </c>
      <c r="AP29" s="58">
        <f>VLOOKUP(A29,'2012-10'!A$5:Q$55,11,FALSE)</f>
        <v>17</v>
      </c>
      <c r="AQ29" s="58">
        <f>-(VLOOKUP(A29,'2012-10'!A$5:Q$55,11,FALSE)-VLOOKUP(A29,'2012-06'!A$5:Q$55,11,FALSE))</f>
        <v>3</v>
      </c>
      <c r="AR29" s="58" t="str">
        <f t="shared" si="25"/>
        <v>34 (55%)</v>
      </c>
      <c r="AS29" s="58">
        <f>ROUND((VLOOKUP(A29,'2012-10'!A$5:Q$55,16,FALSE)),2)</f>
        <v>34</v>
      </c>
      <c r="AT29" s="58">
        <f>ROUND(((AS29/(VLOOKUP(A29,'2012-06'!A$5:Q$55,16,FALSE))-1)),2)*100</f>
        <v>55.000000000000007</v>
      </c>
      <c r="AU29" s="58" t="str">
        <f t="shared" si="22"/>
        <v>13 (5)</v>
      </c>
      <c r="AV29" s="55">
        <f>(VLOOKUP(A29,'2012-10'!A$5:Q$55,17,FALSE))</f>
        <v>13</v>
      </c>
      <c r="AW29" s="55">
        <f>-((VLOOKUP(A29,'2012-10'!A$5:Q$55,17,FALSE))-(VLOOKUP(A29,'2012-06'!A$5:Q$55,17,FALSE)))</f>
        <v>5</v>
      </c>
      <c r="AX29" s="36"/>
    </row>
    <row r="30" spans="1:50" ht="17.25">
      <c r="A30" s="57" t="s">
        <v>39</v>
      </c>
      <c r="B30" s="58" t="str">
        <f t="shared" si="14"/>
        <v>13% (4%)</v>
      </c>
      <c r="C30" s="92">
        <f>ROUND((VLOOKUP(A30,'2012-10'!A$5:Q$55,8,FALSE)),2)</f>
        <v>0.13</v>
      </c>
      <c r="D30" s="84">
        <f>(C30*100)-ROUND(VLOOKUP(A30,'2012-06'!A$5:Q$55,8,FALSE)*100,0)</f>
        <v>4</v>
      </c>
      <c r="E30" s="58" t="str">
        <f t="shared" si="0"/>
        <v>44 (-5)</v>
      </c>
      <c r="F30" s="69">
        <f>VLOOKUP(A30,'2012-10'!A$5:Q$55,9,FALSE)</f>
        <v>44</v>
      </c>
      <c r="G30" s="62">
        <f>-(VLOOKUP(A30,'2012-10'!A$5:Q$55,9,FALSE)-VLOOKUP(A30,'2012-06'!A$5:Q$55,9,FALSE))</f>
        <v>-5</v>
      </c>
      <c r="H30" s="58" t="str">
        <f t="shared" si="1"/>
        <v>356 (42%)</v>
      </c>
      <c r="I30" s="58">
        <f>VLOOKUP(A30,'2012-10'!A$5:Q$55,2,FALSE)</f>
        <v>356</v>
      </c>
      <c r="J30" s="70">
        <f>(ROUND(I30/VLOOKUP(A30,'2012-06'!A$5:Q$55,2),2)-1)*100</f>
        <v>41.999999999999993</v>
      </c>
      <c r="K30" s="58" t="str">
        <f t="shared" si="2"/>
        <v>46 (0)</v>
      </c>
      <c r="L30" s="58">
        <f>VLOOKUP(A30,'2012-10'!A$5:Q$55,3,FALSE)</f>
        <v>46</v>
      </c>
      <c r="M30" s="58">
        <f>-(VLOOKUP(A30,'2012-10'!A$5:Q$55,3,FALSE)-VLOOKUP(A30,'2012-06'!A$5:Q$55,3,FALSE))</f>
        <v>0</v>
      </c>
      <c r="N30" s="58" t="str">
        <f t="shared" si="3"/>
        <v>205 (65%)</v>
      </c>
      <c r="O30" s="58">
        <f>VLOOKUP(A30,'2012-10'!A$5:Q$55,4,FALSE)</f>
        <v>205</v>
      </c>
      <c r="P30" s="58">
        <f>(ROUND(O30/VLOOKUP(A30,'2012-06'!A$5:Q$55,4,FALSE),2)-1)*100</f>
        <v>64.999999999999986</v>
      </c>
      <c r="Q30" s="58" t="str">
        <f t="shared" si="4"/>
        <v>47 (0)</v>
      </c>
      <c r="R30" s="58">
        <f>VLOOKUP(A30,'2012-10'!A$5:Q$55,5,FALSE)</f>
        <v>47</v>
      </c>
      <c r="S30" s="58">
        <f>-(VLOOKUP(A30,'2012-10'!A$5:Q$55,5,FALSE)-VLOOKUP(A30,'2012-06'!A$5:Q$55,5,FALSE))</f>
        <v>0</v>
      </c>
      <c r="T30" s="58" t="str">
        <f t="shared" si="23"/>
        <v>151 (19%)</v>
      </c>
      <c r="U30" s="58">
        <f>VLOOKUP(A30,'2012-10'!A$5:Q$55,6,FALSE)</f>
        <v>151</v>
      </c>
      <c r="V30" s="58">
        <f>(ROUND(U30/VLOOKUP(A30,'2012-06'!A$5:Q$55,6,FALSE),2)-1)*100</f>
        <v>18.999999999999993</v>
      </c>
      <c r="W30" s="58" t="str">
        <f t="shared" si="24"/>
        <v>43 (-4)</v>
      </c>
      <c r="X30" s="58">
        <f>VLOOKUP(A30,'2012-10'!A$5:Q$55,7,FALSE)</f>
        <v>43</v>
      </c>
      <c r="Y30" s="58">
        <f>-(VLOOKUP(A30,'2012-10'!A$5:Q$55,7,FALSE)-VLOOKUP(A30,'2012-06'!A$5:Q$55,7,FALSE))</f>
        <v>-4</v>
      </c>
      <c r="Z30" s="58" t="str">
        <f t="shared" si="16"/>
        <v>207 (75%)</v>
      </c>
      <c r="AA30" s="58">
        <f>ROUND((VLOOKUP(A30,'2012-10'!A$5:Q$55,14,FALSE)),2)</f>
        <v>207</v>
      </c>
      <c r="AB30" s="58">
        <f>(ROUND(AA30/VLOOKUP(A30,'2012-06'!A$5:Q$55,14,FALSE),2)-1)*100</f>
        <v>75</v>
      </c>
      <c r="AC30" s="58" t="str">
        <f t="shared" si="17"/>
        <v>35 (2)</v>
      </c>
      <c r="AD30" s="58">
        <f>(VLOOKUP(A30,'2012-10'!A$5:Q$55,15,FALSE))</f>
        <v>35</v>
      </c>
      <c r="AE30" s="58">
        <f>-((VLOOKUP(A30,'2012-10'!A$5:Q$55,15,FALSE))-(VLOOKUP(A30,'2012-06'!A$5:Q$55,15,FALSE)))</f>
        <v>2</v>
      </c>
      <c r="AF30" s="58" t="str">
        <f t="shared" si="15"/>
        <v>36% (18%)</v>
      </c>
      <c r="AG30" s="92">
        <f>ROUND((VLOOKUP(A30,'2012-10'!A$5:Q$55,12,FALSE)),2)</f>
        <v>0.36</v>
      </c>
      <c r="AH30" s="69">
        <f>(AG30*100)-ROUND((VLOOKUP(A30,'2012-06'!A$5:Q$55,12,FALSE)*100),0)</f>
        <v>18</v>
      </c>
      <c r="AI30" s="58" t="str">
        <f t="shared" si="18"/>
        <v>45 (1)</v>
      </c>
      <c r="AJ30" s="69">
        <f>VLOOKUP(A30,'2012-10'!A$5:Q$55,13,FALSE)</f>
        <v>45</v>
      </c>
      <c r="AK30" s="62">
        <f>-(VLOOKUP(A30,'2012-10'!A$5:Q$55,13,FALSE)-VLOOKUP(A30,'2012-06'!A$5:Q$55,13,FALSE))</f>
        <v>1</v>
      </c>
      <c r="AL30" s="58" t="str">
        <f t="shared" si="19"/>
        <v>22 (100%)</v>
      </c>
      <c r="AM30" s="58">
        <f>(VLOOKUP(A30,'2012-10'!A$5:Q$55,10,FALSE))</f>
        <v>22</v>
      </c>
      <c r="AN30" s="71">
        <f>(AM30/VLOOKUP(A30,'2012-06'!A$5:Q$55,10,FALSE)-1)*100</f>
        <v>100</v>
      </c>
      <c r="AO30" s="58" t="str">
        <f t="shared" si="20"/>
        <v>38 (2)</v>
      </c>
      <c r="AP30" s="58">
        <f>VLOOKUP(A30,'2012-10'!A$5:Q$55,11,FALSE)</f>
        <v>38</v>
      </c>
      <c r="AQ30" s="58">
        <f>-(VLOOKUP(A30,'2012-10'!A$5:Q$55,11,FALSE)-VLOOKUP(A30,'2012-06'!A$5:Q$55,11,FALSE))</f>
        <v>2</v>
      </c>
      <c r="AR30" s="58" t="str">
        <f t="shared" si="25"/>
        <v>20 (100%)</v>
      </c>
      <c r="AS30" s="58">
        <f>ROUND((VLOOKUP(A30,'2012-10'!A$5:Q$55,16,FALSE)),2)</f>
        <v>20</v>
      </c>
      <c r="AT30" s="58">
        <f>ROUND(((AS30/(VLOOKUP(A30,'2012-06'!A$5:Q$55,16,FALSE))-1)),2)*100</f>
        <v>100</v>
      </c>
      <c r="AU30" s="58" t="str">
        <f t="shared" si="22"/>
        <v>25 (5)</v>
      </c>
      <c r="AV30" s="55">
        <f>(VLOOKUP(A30,'2012-10'!A$5:Q$55,17,FALSE))</f>
        <v>25</v>
      </c>
      <c r="AW30" s="55">
        <f>-((VLOOKUP(A30,'2012-10'!A$5:Q$55,17,FALSE))-(VLOOKUP(A30,'2012-06'!A$5:Q$55,17,FALSE)))</f>
        <v>5</v>
      </c>
      <c r="AX30" s="36"/>
    </row>
    <row r="31" spans="1:50" ht="17.25">
      <c r="A31" s="57" t="s">
        <v>40</v>
      </c>
      <c r="B31" s="58" t="str">
        <f t="shared" si="14"/>
        <v>11% (4%)</v>
      </c>
      <c r="C31" s="92">
        <f>ROUND((VLOOKUP(A31,'2012-10'!A$5:Q$55,8,FALSE)),2)</f>
        <v>0.11</v>
      </c>
      <c r="D31" s="84">
        <f>(C31*100)-ROUND(VLOOKUP(A31,'2012-06'!A$5:Q$55,8,FALSE)*100,0)</f>
        <v>4</v>
      </c>
      <c r="E31" s="58" t="str">
        <f t="shared" si="0"/>
        <v>45 (1)</v>
      </c>
      <c r="F31" s="69">
        <f>VLOOKUP(A31,'2012-10'!A$5:Q$55,9,FALSE)</f>
        <v>45</v>
      </c>
      <c r="G31" s="62">
        <f>-(VLOOKUP(A31,'2012-10'!A$5:Q$55,9,FALSE)-VLOOKUP(A31,'2012-06'!A$5:Q$55,9,FALSE))</f>
        <v>1</v>
      </c>
      <c r="H31" s="58" t="str">
        <f t="shared" si="1"/>
        <v>617 (57%)</v>
      </c>
      <c r="I31" s="58">
        <f>VLOOKUP(A31,'2012-10'!A$5:Q$55,2,FALSE)</f>
        <v>617</v>
      </c>
      <c r="J31" s="70">
        <f>(ROUND(I31/VLOOKUP(A31,'2012-06'!A$5:Q$55,2),2)-1)*100</f>
        <v>57.000000000000007</v>
      </c>
      <c r="K31" s="58" t="str">
        <f t="shared" si="2"/>
        <v>42 (0)</v>
      </c>
      <c r="L31" s="58">
        <f>VLOOKUP(A31,'2012-10'!A$5:Q$55,3,FALSE)</f>
        <v>42</v>
      </c>
      <c r="M31" s="58">
        <f>-(VLOOKUP(A31,'2012-10'!A$5:Q$55,3,FALSE)-VLOOKUP(A31,'2012-06'!A$5:Q$55,3,FALSE))</f>
        <v>0</v>
      </c>
      <c r="N31" s="58" t="str">
        <f t="shared" si="3"/>
        <v>461 (22%)</v>
      </c>
      <c r="O31" s="58">
        <f>VLOOKUP(A31,'2012-10'!A$5:Q$55,4,FALSE)</f>
        <v>461</v>
      </c>
      <c r="P31" s="58">
        <f>(ROUND(O31/VLOOKUP(A31,'2012-06'!A$5:Q$55,4,FALSE),2)-1)*100</f>
        <v>21.999999999999996</v>
      </c>
      <c r="Q31" s="58" t="str">
        <f t="shared" si="4"/>
        <v>39 (-1)</v>
      </c>
      <c r="R31" s="58">
        <f>VLOOKUP(A31,'2012-10'!A$5:Q$55,5,FALSE)</f>
        <v>39</v>
      </c>
      <c r="S31" s="58">
        <f>-(VLOOKUP(A31,'2012-10'!A$5:Q$55,5,FALSE)-VLOOKUP(A31,'2012-06'!A$5:Q$55,5,FALSE))</f>
        <v>-1</v>
      </c>
      <c r="T31" s="58" t="str">
        <f t="shared" si="23"/>
        <v>156 (940%)</v>
      </c>
      <c r="U31" s="58">
        <f>VLOOKUP(A31,'2012-10'!A$5:Q$55,6,FALSE)</f>
        <v>156</v>
      </c>
      <c r="V31" s="58">
        <f>(ROUND(U31/VLOOKUP(A31,'2012-06'!A$5:Q$55,6,FALSE),2)-1)*100</f>
        <v>940</v>
      </c>
      <c r="W31" s="58" t="str">
        <f t="shared" si="24"/>
        <v>42 (2)</v>
      </c>
      <c r="X31" s="58">
        <f>VLOOKUP(A31,'2012-10'!A$5:Q$55,7,FALSE)</f>
        <v>42</v>
      </c>
      <c r="Y31" s="58">
        <f>-(VLOOKUP(A31,'2012-10'!A$5:Q$55,7,FALSE)-VLOOKUP(A31,'2012-06'!A$5:Q$55,7,FALSE))</f>
        <v>2</v>
      </c>
      <c r="Z31" s="58" t="str">
        <f t="shared" si="16"/>
        <v>212 (43%)</v>
      </c>
      <c r="AA31" s="58">
        <f>ROUND((VLOOKUP(A31,'2012-10'!A$5:Q$55,14,FALSE)),2)</f>
        <v>212</v>
      </c>
      <c r="AB31" s="58">
        <f>(ROUND(AA31/VLOOKUP(A31,'2012-06'!A$5:Q$55,14,FALSE),2)-1)*100</f>
        <v>42.999999999999993</v>
      </c>
      <c r="AC31" s="58" t="str">
        <f t="shared" si="17"/>
        <v>33 (1)</v>
      </c>
      <c r="AD31" s="58">
        <f>(VLOOKUP(A31,'2012-10'!A$5:Q$55,15,FALSE))</f>
        <v>33</v>
      </c>
      <c r="AE31" s="58">
        <f>-((VLOOKUP(A31,'2012-10'!A$5:Q$55,15,FALSE))-(VLOOKUP(A31,'2012-06'!A$5:Q$55,15,FALSE)))</f>
        <v>1</v>
      </c>
      <c r="AF31" s="58" t="str">
        <f t="shared" si="15"/>
        <v>53% (29%)</v>
      </c>
      <c r="AG31" s="92">
        <f>ROUND((VLOOKUP(A31,'2012-10'!A$5:Q$55,12,FALSE)),2)</f>
        <v>0.53</v>
      </c>
      <c r="AH31" s="69">
        <f>(AG31*100)-ROUND((VLOOKUP(A31,'2012-06'!A$5:Q$55,12,FALSE)*100),0)</f>
        <v>29</v>
      </c>
      <c r="AI31" s="58" t="str">
        <f t="shared" si="18"/>
        <v>36 (9)</v>
      </c>
      <c r="AJ31" s="69">
        <f>VLOOKUP(A31,'2012-10'!A$5:Q$55,13,FALSE)</f>
        <v>36</v>
      </c>
      <c r="AK31" s="62">
        <f>-(VLOOKUP(A31,'2012-10'!A$5:Q$55,13,FALSE)-VLOOKUP(A31,'2012-06'!A$5:Q$55,13,FALSE))</f>
        <v>9</v>
      </c>
      <c r="AL31" s="58" t="str">
        <f t="shared" si="19"/>
        <v>47 (124%)</v>
      </c>
      <c r="AM31" s="58">
        <f>(VLOOKUP(A31,'2012-10'!A$5:Q$55,10,FALSE))</f>
        <v>47</v>
      </c>
      <c r="AN31" s="71">
        <f>(AM31/VLOOKUP(A31,'2012-06'!A$5:Q$55,10,FALSE)-1)*100</f>
        <v>123.80952380952381</v>
      </c>
      <c r="AO31" s="58" t="str">
        <f t="shared" si="20"/>
        <v>28 (6)</v>
      </c>
      <c r="AP31" s="58">
        <f>VLOOKUP(A31,'2012-10'!A$5:Q$55,11,FALSE)</f>
        <v>28</v>
      </c>
      <c r="AQ31" s="58">
        <f>-(VLOOKUP(A31,'2012-10'!A$5:Q$55,11,FALSE)-VLOOKUP(A31,'2012-06'!A$5:Q$55,11,FALSE))</f>
        <v>6</v>
      </c>
      <c r="AR31" s="58" t="str">
        <f t="shared" si="25"/>
        <v>37 (147%)</v>
      </c>
      <c r="AS31" s="58">
        <f>ROUND((VLOOKUP(A31,'2012-10'!A$5:Q$55,16,FALSE)),2)</f>
        <v>37</v>
      </c>
      <c r="AT31" s="58">
        <f>ROUND(((AS31/(VLOOKUP(A31,'2012-06'!A$5:Q$55,16,FALSE))-1)),2)*100</f>
        <v>147</v>
      </c>
      <c r="AU31" s="58" t="str">
        <f t="shared" si="22"/>
        <v>10 (14)</v>
      </c>
      <c r="AV31" s="55">
        <f>(VLOOKUP(A31,'2012-10'!A$5:Q$55,17,FALSE))</f>
        <v>10</v>
      </c>
      <c r="AW31" s="55">
        <f>-((VLOOKUP(A31,'2012-10'!A$5:Q$55,17,FALSE))-(VLOOKUP(A31,'2012-06'!A$5:Q$55,17,FALSE)))</f>
        <v>14</v>
      </c>
      <c r="AX31" s="36"/>
    </row>
    <row r="32" spans="1:50" ht="17.25">
      <c r="A32" s="57" t="s">
        <v>41</v>
      </c>
      <c r="B32" s="58" t="str">
        <f t="shared" si="14"/>
        <v>10% (3%)</v>
      </c>
      <c r="C32" s="92">
        <f>ROUND((VLOOKUP(A32,'2012-10'!A$5:Q$55,8,FALSE)),2)</f>
        <v>0.1</v>
      </c>
      <c r="D32" s="84">
        <f>(C32*100)-ROUND(VLOOKUP(A32,'2012-06'!A$5:Q$55,8,FALSE)*100,0)</f>
        <v>3</v>
      </c>
      <c r="E32" s="58" t="str">
        <f t="shared" si="0"/>
        <v>47 (1)</v>
      </c>
      <c r="F32" s="69">
        <f>VLOOKUP(A32,'2012-10'!A$5:Q$55,9,FALSE)</f>
        <v>47</v>
      </c>
      <c r="G32" s="62">
        <f>-(VLOOKUP(A32,'2012-10'!A$5:Q$55,9,FALSE)-VLOOKUP(A32,'2012-06'!A$5:Q$55,9,FALSE))</f>
        <v>1</v>
      </c>
      <c r="H32" s="58" t="str">
        <f t="shared" si="1"/>
        <v>576 (52%)</v>
      </c>
      <c r="I32" s="58">
        <f>VLOOKUP(A32,'2012-10'!A$5:Q$55,2,FALSE)</f>
        <v>576</v>
      </c>
      <c r="J32" s="70">
        <f>(ROUND(I32/VLOOKUP(A32,'2012-06'!A$5:Q$55,2),2)-1)*100</f>
        <v>52</v>
      </c>
      <c r="K32" s="58" t="str">
        <f t="shared" si="2"/>
        <v>43 (0)</v>
      </c>
      <c r="L32" s="58">
        <f>VLOOKUP(A32,'2012-10'!A$5:Q$55,3,FALSE)</f>
        <v>43</v>
      </c>
      <c r="M32" s="58">
        <f>-(VLOOKUP(A32,'2012-10'!A$5:Q$55,3,FALSE)-VLOOKUP(A32,'2012-06'!A$5:Q$55,3,FALSE))</f>
        <v>0</v>
      </c>
      <c r="N32" s="58" t="str">
        <f t="shared" si="3"/>
        <v>499 (32%)</v>
      </c>
      <c r="O32" s="58">
        <f>VLOOKUP(A32,'2012-10'!A$5:Q$55,4,FALSE)</f>
        <v>499</v>
      </c>
      <c r="P32" s="58">
        <f>(ROUND(O32/VLOOKUP(A32,'2012-06'!A$5:Q$55,4,FALSE),2)-1)*100</f>
        <v>32.000000000000007</v>
      </c>
      <c r="Q32" s="58" t="str">
        <f t="shared" si="4"/>
        <v>37 (0)</v>
      </c>
      <c r="R32" s="58">
        <f>VLOOKUP(A32,'2012-10'!A$5:Q$55,5,FALSE)</f>
        <v>37</v>
      </c>
      <c r="S32" s="58">
        <f>-(VLOOKUP(A32,'2012-10'!A$5:Q$55,5,FALSE)-VLOOKUP(A32,'2012-06'!A$5:Q$55,5,FALSE))</f>
        <v>0</v>
      </c>
      <c r="T32" s="58" t="s">
        <v>21</v>
      </c>
      <c r="U32" s="58">
        <f>VLOOKUP(A32,'2012-10'!A$5:Q$55,6,FALSE)</f>
        <v>77</v>
      </c>
      <c r="V32" s="58" t="s">
        <v>21</v>
      </c>
      <c r="W32" s="58" t="str">
        <f t="shared" si="24"/>
        <v>44 (6)</v>
      </c>
      <c r="X32" s="58">
        <f>VLOOKUP(A32,'2012-10'!A$5:Q$55,7,FALSE)</f>
        <v>44</v>
      </c>
      <c r="Y32" s="58">
        <f>-(VLOOKUP(A32,'2012-10'!A$5:Q$55,7,FALSE)-VLOOKUP(A32,'2012-06'!A$5:Q$55,7,FALSE))</f>
        <v>6</v>
      </c>
      <c r="Z32" s="58" t="str">
        <f t="shared" si="16"/>
        <v>32 (68%)</v>
      </c>
      <c r="AA32" s="58">
        <f>ROUND((VLOOKUP(A32,'2012-10'!A$5:Q$55,14,FALSE)),2)</f>
        <v>32</v>
      </c>
      <c r="AB32" s="58">
        <f>(ROUND(AA32/VLOOKUP(A32,'2012-06'!A$5:Q$55,14,FALSE),2)-1)*100</f>
        <v>68</v>
      </c>
      <c r="AC32" s="58" t="str">
        <f t="shared" si="17"/>
        <v>47 (0)</v>
      </c>
      <c r="AD32" s="58">
        <f>(VLOOKUP(A32,'2012-10'!A$5:Q$55,15,FALSE))</f>
        <v>47</v>
      </c>
      <c r="AE32" s="58">
        <f>-((VLOOKUP(A32,'2012-10'!A$5:Q$55,15,FALSE))-(VLOOKUP(A32,'2012-06'!A$5:Q$55,15,FALSE)))</f>
        <v>0</v>
      </c>
      <c r="AF32" s="58" t="str">
        <f t="shared" si="15"/>
        <v>43% (29%)</v>
      </c>
      <c r="AG32" s="92">
        <f>ROUND((VLOOKUP(A32,'2012-10'!A$5:Q$55,12,FALSE)),2)</f>
        <v>0.43</v>
      </c>
      <c r="AH32" s="69">
        <f>(AG32*100)-ROUND((VLOOKUP(A32,'2012-06'!A$5:Q$55,12,FALSE)*100),0)</f>
        <v>29</v>
      </c>
      <c r="AI32" s="58" t="str">
        <f t="shared" si="18"/>
        <v>42 (6)</v>
      </c>
      <c r="AJ32" s="69">
        <f>VLOOKUP(A32,'2012-10'!A$5:Q$55,13,FALSE)</f>
        <v>42</v>
      </c>
      <c r="AK32" s="62">
        <f>-(VLOOKUP(A32,'2012-10'!A$5:Q$55,13,FALSE)-VLOOKUP(A32,'2012-06'!A$5:Q$55,13,FALSE))</f>
        <v>6</v>
      </c>
      <c r="AL32" s="58" t="str">
        <f t="shared" si="19"/>
        <v>15 (200%)</v>
      </c>
      <c r="AM32" s="58">
        <f>(VLOOKUP(A32,'2012-10'!A$5:Q$55,10,FALSE))</f>
        <v>15</v>
      </c>
      <c r="AN32" s="71">
        <f>(AM32/VLOOKUP(A32,'2012-06'!A$5:Q$55,10,FALSE)-1)*100</f>
        <v>200</v>
      </c>
      <c r="AO32" s="58" t="str">
        <f t="shared" si="20"/>
        <v>40 (9)</v>
      </c>
      <c r="AP32" s="58">
        <f>VLOOKUP(A32,'2012-10'!A$5:Q$55,11,FALSE)</f>
        <v>40</v>
      </c>
      <c r="AQ32" s="58">
        <f>-(VLOOKUP(A32,'2012-10'!A$5:Q$55,11,FALSE)-VLOOKUP(A32,'2012-06'!A$5:Q$55,11,FALSE))</f>
        <v>9</v>
      </c>
      <c r="AR32" s="58" t="str">
        <f t="shared" si="25"/>
        <v>3 (200%)</v>
      </c>
      <c r="AS32" s="58">
        <f>ROUND((VLOOKUP(A32,'2012-10'!A$5:Q$55,16,FALSE)),2)</f>
        <v>3</v>
      </c>
      <c r="AT32" s="58">
        <f>ROUND(((AS32/(VLOOKUP(A32,'2012-06'!A$5:Q$55,16,FALSE))-1)),2)*100</f>
        <v>200</v>
      </c>
      <c r="AU32" s="58" t="str">
        <f t="shared" si="22"/>
        <v>45 (1)</v>
      </c>
      <c r="AV32" s="55">
        <f>(VLOOKUP(A32,'2012-10'!A$5:Q$55,17,FALSE))</f>
        <v>45</v>
      </c>
      <c r="AW32" s="55">
        <f>-((VLOOKUP(A32,'2012-10'!A$5:Q$55,17,FALSE))-(VLOOKUP(A32,'2012-06'!A$5:Q$55,17,FALSE)))</f>
        <v>1</v>
      </c>
      <c r="AX32" s="36"/>
    </row>
    <row r="33" spans="1:50" ht="17.25">
      <c r="A33" s="57" t="s">
        <v>42</v>
      </c>
      <c r="B33" s="58" t="str">
        <f t="shared" si="14"/>
        <v>32% (9%)</v>
      </c>
      <c r="C33" s="92">
        <f>ROUND((VLOOKUP(A33,'2012-10'!A$5:Q$55,8,FALSE)),2)</f>
        <v>0.32</v>
      </c>
      <c r="D33" s="84">
        <f>(C33*100)-ROUND(VLOOKUP(A33,'2012-06'!A$5:Q$55,8,FALSE)*100,0)</f>
        <v>9</v>
      </c>
      <c r="E33" s="58" t="str">
        <f t="shared" si="0"/>
        <v>4 (2)</v>
      </c>
      <c r="F33" s="69">
        <f>VLOOKUP(A33,'2012-10'!A$5:Q$55,9,FALSE)</f>
        <v>4</v>
      </c>
      <c r="G33" s="62">
        <f>-(VLOOKUP(A33,'2012-10'!A$5:Q$55,9,FALSE)-VLOOKUP(A33,'2012-06'!A$5:Q$55,9,FALSE))</f>
        <v>2</v>
      </c>
      <c r="H33" s="58" t="str">
        <f t="shared" si="1"/>
        <v>1231 (40%)</v>
      </c>
      <c r="I33" s="58">
        <f>VLOOKUP(A33,'2012-10'!A$5:Q$55,2,FALSE)</f>
        <v>1231</v>
      </c>
      <c r="J33" s="70">
        <f>(ROUND(I33/VLOOKUP(A33,'2012-06'!A$5:Q$55,2),2)-1)*100</f>
        <v>39.999999999999993</v>
      </c>
      <c r="K33" s="58" t="str">
        <f t="shared" si="2"/>
        <v>35 (1)</v>
      </c>
      <c r="L33" s="58">
        <f>VLOOKUP(A33,'2012-10'!A$5:Q$55,3,FALSE)</f>
        <v>35</v>
      </c>
      <c r="M33" s="58">
        <f>-(VLOOKUP(A33,'2012-10'!A$5:Q$55,3,FALSE)-VLOOKUP(A33,'2012-06'!A$5:Q$55,3,FALSE))</f>
        <v>1</v>
      </c>
      <c r="N33" s="58" t="str">
        <f t="shared" si="3"/>
        <v>1055 (21%)</v>
      </c>
      <c r="O33" s="58">
        <f>VLOOKUP(A33,'2012-10'!A$5:Q$55,4,FALSE)</f>
        <v>1055</v>
      </c>
      <c r="P33" s="58">
        <f>(ROUND(O33/VLOOKUP(A33,'2012-06'!A$5:Q$55,4,FALSE),2)-1)*100</f>
        <v>20.999999999999996</v>
      </c>
      <c r="Q33" s="58" t="str">
        <f t="shared" si="4"/>
        <v>27 (-3)</v>
      </c>
      <c r="R33" s="58">
        <f>VLOOKUP(A33,'2012-10'!A$5:Q$55,5,FALSE)</f>
        <v>27</v>
      </c>
      <c r="S33" s="58">
        <f>-(VLOOKUP(A33,'2012-10'!A$5:Q$55,5,FALSE)-VLOOKUP(A33,'2012-06'!A$5:Q$55,5,FALSE))</f>
        <v>-3</v>
      </c>
      <c r="T33" s="58" t="str">
        <f t="shared" ref="T33:T54" si="26">CONCATENATE(U33," (",ROUND(V33,2),"%)")</f>
        <v>176 (1254%)</v>
      </c>
      <c r="U33" s="58">
        <f>VLOOKUP(A33,'2012-10'!A$5:Q$55,6,FALSE)</f>
        <v>176</v>
      </c>
      <c r="V33" s="58">
        <f>(ROUND(U33/VLOOKUP(A33,'2012-06'!A$5:Q$55,6,FALSE),2)-1)*100</f>
        <v>1254</v>
      </c>
      <c r="W33" s="58" t="str">
        <f t="shared" si="24"/>
        <v>41 (4)</v>
      </c>
      <c r="X33" s="58">
        <f>VLOOKUP(A33,'2012-10'!A$5:Q$55,7,FALSE)</f>
        <v>41</v>
      </c>
      <c r="Y33" s="58">
        <f>-(VLOOKUP(A33,'2012-10'!A$5:Q$55,7,FALSE)-VLOOKUP(A33,'2012-06'!A$5:Q$55,7,FALSE))</f>
        <v>4</v>
      </c>
      <c r="Z33" s="58" t="str">
        <f t="shared" si="16"/>
        <v>590 (39%)</v>
      </c>
      <c r="AA33" s="58">
        <f>ROUND((VLOOKUP(A33,'2012-10'!A$5:Q$55,14,FALSE)),2)</f>
        <v>590</v>
      </c>
      <c r="AB33" s="58">
        <f>(ROUND(AA33/VLOOKUP(A33,'2012-06'!A$5:Q$55,14,FALSE),2)-1)*100</f>
        <v>38.999999999999993</v>
      </c>
      <c r="AC33" s="58" t="str">
        <f t="shared" si="17"/>
        <v>14 (-1)</v>
      </c>
      <c r="AD33" s="58">
        <f>(VLOOKUP(A33,'2012-10'!A$5:Q$55,15,FALSE))</f>
        <v>14</v>
      </c>
      <c r="AE33" s="58">
        <f>-((VLOOKUP(A33,'2012-10'!A$5:Q$55,15,FALSE))-(VLOOKUP(A33,'2012-06'!A$5:Q$55,15,FALSE)))</f>
        <v>-1</v>
      </c>
      <c r="AF33" s="58" t="str">
        <f t="shared" si="15"/>
        <v>46% (11%)</v>
      </c>
      <c r="AG33" s="92">
        <f>ROUND((VLOOKUP(A33,'2012-10'!A$5:Q$55,12,FALSE)),2)</f>
        <v>0.46</v>
      </c>
      <c r="AH33" s="69">
        <f>(AG33*100)-ROUND((VLOOKUP(A33,'2012-06'!A$5:Q$55,12,FALSE)*100),0)</f>
        <v>11</v>
      </c>
      <c r="AI33" s="58" t="str">
        <f t="shared" si="18"/>
        <v>40 (-1)</v>
      </c>
      <c r="AJ33" s="69">
        <f>VLOOKUP(A33,'2012-10'!A$5:Q$55,13,FALSE)</f>
        <v>40</v>
      </c>
      <c r="AK33" s="62">
        <f>-(VLOOKUP(A33,'2012-10'!A$5:Q$55,13,FALSE)-VLOOKUP(A33,'2012-06'!A$5:Q$55,13,FALSE))</f>
        <v>-1</v>
      </c>
      <c r="AL33" s="58" t="str">
        <f t="shared" si="19"/>
        <v>12 (33%)</v>
      </c>
      <c r="AM33" s="58">
        <f>(VLOOKUP(A33,'2012-10'!A$5:Q$55,10,FALSE))</f>
        <v>12</v>
      </c>
      <c r="AN33" s="71">
        <f>(AM33/VLOOKUP(A33,'2012-06'!A$5:Q$55,10,FALSE)-1)*100</f>
        <v>33.333333333333329</v>
      </c>
      <c r="AO33" s="58" t="str">
        <f t="shared" si="20"/>
        <v>43 (-1)</v>
      </c>
      <c r="AP33" s="58">
        <f>VLOOKUP(A33,'2012-10'!A$5:Q$55,11,FALSE)</f>
        <v>43</v>
      </c>
      <c r="AQ33" s="58">
        <f>-(VLOOKUP(A33,'2012-10'!A$5:Q$55,11,FALSE)-VLOOKUP(A33,'2012-06'!A$5:Q$55,11,FALSE))</f>
        <v>-1</v>
      </c>
      <c r="AR33" s="58" t="str">
        <f t="shared" si="25"/>
        <v>5 (67%)</v>
      </c>
      <c r="AS33" s="58">
        <f>ROUND((VLOOKUP(A33,'2012-10'!A$5:Q$55,16,FALSE)),2)</f>
        <v>5</v>
      </c>
      <c r="AT33" s="58">
        <f>ROUND(((AS33/(VLOOKUP(A33,'2012-06'!A$5:Q$55,16,FALSE))-1)),2)*100</f>
        <v>67</v>
      </c>
      <c r="AU33" s="58" t="str">
        <f t="shared" si="22"/>
        <v>41 (0)</v>
      </c>
      <c r="AV33" s="55">
        <f>(VLOOKUP(A33,'2012-10'!A$5:Q$55,17,FALSE))</f>
        <v>41</v>
      </c>
      <c r="AW33" s="55">
        <f>-((VLOOKUP(A33,'2012-10'!A$5:Q$55,17,FALSE))-(VLOOKUP(A33,'2012-06'!A$5:Q$55,17,FALSE)))</f>
        <v>0</v>
      </c>
      <c r="AX33" s="36"/>
    </row>
    <row r="34" spans="1:50" ht="17.25">
      <c r="A34" s="57" t="s">
        <v>43</v>
      </c>
      <c r="B34" s="58" t="str">
        <f t="shared" si="14"/>
        <v>16% (5%)</v>
      </c>
      <c r="C34" s="92">
        <f>ROUND((VLOOKUP(A34,'2012-10'!A$5:Q$55,8,FALSE)),2)</f>
        <v>0.16</v>
      </c>
      <c r="D34" s="84">
        <f>(C34*100)-ROUND(VLOOKUP(A34,'2012-06'!A$5:Q$55,8,FALSE)*100,0)</f>
        <v>5</v>
      </c>
      <c r="E34" s="58" t="str">
        <f t="shared" si="0"/>
        <v>33 (0)</v>
      </c>
      <c r="F34" s="69">
        <f>VLOOKUP(A34,'2012-10'!A$5:Q$55,9,FALSE)</f>
        <v>33</v>
      </c>
      <c r="G34" s="62">
        <f>-(VLOOKUP(A34,'2012-10'!A$5:Q$55,9,FALSE)-VLOOKUP(A34,'2012-06'!A$5:Q$55,9,FALSE))</f>
        <v>0</v>
      </c>
      <c r="H34" s="58" t="str">
        <f t="shared" si="1"/>
        <v>4103 (42%)</v>
      </c>
      <c r="I34" s="58">
        <f>VLOOKUP(A34,'2012-10'!A$5:Q$55,2,FALSE)</f>
        <v>4103</v>
      </c>
      <c r="J34" s="70">
        <f>(ROUND(I34/VLOOKUP(A34,'2012-06'!A$5:Q$55,2),2)-1)*100</f>
        <v>41.999999999999993</v>
      </c>
      <c r="K34" s="58" t="str">
        <f t="shared" si="2"/>
        <v>11 (1)</v>
      </c>
      <c r="L34" s="58">
        <f>VLOOKUP(A34,'2012-10'!A$5:Q$55,3,FALSE)</f>
        <v>11</v>
      </c>
      <c r="M34" s="58">
        <f>-(VLOOKUP(A34,'2012-10'!A$5:Q$55,3,FALSE)-VLOOKUP(A34,'2012-06'!A$5:Q$55,3,FALSE))</f>
        <v>1</v>
      </c>
      <c r="N34" s="58" t="str">
        <f t="shared" si="3"/>
        <v>3086 (44%)</v>
      </c>
      <c r="O34" s="58">
        <f>VLOOKUP(A34,'2012-10'!A$5:Q$55,4,FALSE)</f>
        <v>3086</v>
      </c>
      <c r="P34" s="58">
        <f>(ROUND(O34/VLOOKUP(A34,'2012-06'!A$5:Q$55,4,FALSE),2)-1)*100</f>
        <v>43.999999999999993</v>
      </c>
      <c r="Q34" s="58" t="str">
        <f t="shared" si="4"/>
        <v>9 (0)</v>
      </c>
      <c r="R34" s="58">
        <f>VLOOKUP(A34,'2012-10'!A$5:Q$55,5,FALSE)</f>
        <v>9</v>
      </c>
      <c r="S34" s="58">
        <f>-(VLOOKUP(A34,'2012-10'!A$5:Q$55,5,FALSE)-VLOOKUP(A34,'2012-06'!A$5:Q$55,5,FALSE))</f>
        <v>0</v>
      </c>
      <c r="T34" s="58" t="str">
        <f t="shared" si="26"/>
        <v>1017 (38%)</v>
      </c>
      <c r="U34" s="58">
        <f>VLOOKUP(A34,'2012-10'!A$5:Q$55,6,FALSE)</f>
        <v>1017</v>
      </c>
      <c r="V34" s="58">
        <f>(ROUND(U34/VLOOKUP(A34,'2012-06'!A$5:Q$55,6,FALSE),2)-1)*100</f>
        <v>37.999999999999986</v>
      </c>
      <c r="W34" s="58" t="str">
        <f t="shared" si="24"/>
        <v>26 (1)</v>
      </c>
      <c r="X34" s="58">
        <f>VLOOKUP(A34,'2012-10'!A$5:Q$55,7,FALSE)</f>
        <v>26</v>
      </c>
      <c r="Y34" s="58">
        <f>-(VLOOKUP(A34,'2012-10'!A$5:Q$55,7,FALSE)-VLOOKUP(A34,'2012-06'!A$5:Q$55,7,FALSE))</f>
        <v>1</v>
      </c>
      <c r="Z34" s="58" t="str">
        <f t="shared" si="16"/>
        <v>1 (0%)</v>
      </c>
      <c r="AA34" s="58">
        <f>ROUND((VLOOKUP(A34,'2012-10'!A$5:Q$55,14,FALSE)),2)</f>
        <v>1</v>
      </c>
      <c r="AB34" s="58">
        <f>(ROUND(AA34/VLOOKUP(A34,'2012-06'!A$5:Q$55,14,FALSE),2)-1)*100</f>
        <v>0</v>
      </c>
      <c r="AC34" s="58" t="str">
        <f t="shared" si="17"/>
        <v>49 (0)</v>
      </c>
      <c r="AD34" s="58">
        <f>(VLOOKUP(A34,'2012-10'!A$5:Q$55,15,FALSE))</f>
        <v>49</v>
      </c>
      <c r="AE34" s="58">
        <f>-((VLOOKUP(A34,'2012-10'!A$5:Q$55,15,FALSE))-(VLOOKUP(A34,'2012-06'!A$5:Q$55,15,FALSE)))</f>
        <v>0</v>
      </c>
      <c r="AF34" s="58" t="str">
        <f t="shared" si="15"/>
        <v>83% (21%)</v>
      </c>
      <c r="AG34" s="92">
        <f>ROUND((VLOOKUP(A34,'2012-10'!A$5:Q$55,12,FALSE)),2)</f>
        <v>0.83</v>
      </c>
      <c r="AH34" s="69">
        <f>(AG34*100)-ROUND((VLOOKUP(A34,'2012-06'!A$5:Q$55,12,FALSE)*100),0)</f>
        <v>21</v>
      </c>
      <c r="AI34" s="58" t="str">
        <f t="shared" si="18"/>
        <v>9 (9)</v>
      </c>
      <c r="AJ34" s="69">
        <f>VLOOKUP(A34,'2012-10'!A$5:Q$55,13,FALSE)</f>
        <v>9</v>
      </c>
      <c r="AK34" s="62">
        <f>-(VLOOKUP(A34,'2012-10'!A$5:Q$55,13,FALSE)-VLOOKUP(A34,'2012-06'!A$5:Q$55,13,FALSE))</f>
        <v>9</v>
      </c>
      <c r="AL34" s="58" t="str">
        <f t="shared" si="19"/>
        <v>55 (34%)</v>
      </c>
      <c r="AM34" s="58">
        <f>(VLOOKUP(A34,'2012-10'!A$5:Q$55,10,FALSE))</f>
        <v>55</v>
      </c>
      <c r="AN34" s="71">
        <f>(AM34/VLOOKUP(A34,'2012-06'!A$5:Q$55,10,FALSE)-1)*100</f>
        <v>34.146341463414643</v>
      </c>
      <c r="AO34" s="58" t="str">
        <f t="shared" si="20"/>
        <v>21 (2)</v>
      </c>
      <c r="AP34" s="58">
        <f>VLOOKUP(A34,'2012-10'!A$5:Q$55,11,FALSE)</f>
        <v>21</v>
      </c>
      <c r="AQ34" s="58">
        <f>-(VLOOKUP(A34,'2012-10'!A$5:Q$55,11,FALSE)-VLOOKUP(A34,'2012-06'!A$5:Q$55,11,FALSE))</f>
        <v>2</v>
      </c>
      <c r="AR34" s="58" t="s">
        <v>21</v>
      </c>
      <c r="AS34" s="58">
        <f>ROUND((VLOOKUP(A34,'2012-10'!A$5:Q$55,16,FALSE)),2)</f>
        <v>0</v>
      </c>
      <c r="AT34" s="58" t="s">
        <v>21</v>
      </c>
      <c r="AU34" s="58" t="str">
        <f t="shared" si="22"/>
        <v>49 (-1)</v>
      </c>
      <c r="AV34" s="55">
        <f>(VLOOKUP(A34,'2012-10'!A$5:Q$55,17,FALSE))</f>
        <v>49</v>
      </c>
      <c r="AW34" s="55">
        <f>-((VLOOKUP(A34,'2012-10'!A$5:Q$55,17,FALSE))-(VLOOKUP(A34,'2012-06'!A$5:Q$55,17,FALSE)))</f>
        <v>-1</v>
      </c>
      <c r="AX34" s="36"/>
    </row>
    <row r="35" spans="1:50" ht="17.25">
      <c r="A35" s="57" t="s">
        <v>44</v>
      </c>
      <c r="B35" s="58" t="str">
        <f t="shared" si="14"/>
        <v>21% (8%)</v>
      </c>
      <c r="C35" s="92">
        <f>ROUND((VLOOKUP(A35,'2012-10'!A$5:Q$55,8,FALSE)),2)</f>
        <v>0.21</v>
      </c>
      <c r="D35" s="84">
        <f>(C35*100)-ROUND(VLOOKUP(A35,'2012-06'!A$5:Q$55,8,FALSE)*100,0)</f>
        <v>8</v>
      </c>
      <c r="E35" s="58" t="str">
        <f t="shared" si="0"/>
        <v>18 (7)</v>
      </c>
      <c r="F35" s="69">
        <f>VLOOKUP(A35,'2012-10'!A$5:Q$55,9,FALSE)</f>
        <v>18</v>
      </c>
      <c r="G35" s="62">
        <f>-(VLOOKUP(A35,'2012-10'!A$5:Q$55,9,FALSE)-VLOOKUP(A35,'2012-06'!A$5:Q$55,9,FALSE))</f>
        <v>7</v>
      </c>
      <c r="H35" s="58" t="str">
        <f t="shared" si="1"/>
        <v>1070 (50%)</v>
      </c>
      <c r="I35" s="58">
        <f>VLOOKUP(A35,'2012-10'!A$5:Q$55,2,FALSE)</f>
        <v>1070</v>
      </c>
      <c r="J35" s="70">
        <f>(ROUND(I35/VLOOKUP(A35,'2012-06'!A$5:Q$55,2),2)-1)*100</f>
        <v>50</v>
      </c>
      <c r="K35" s="58" t="str">
        <f t="shared" si="2"/>
        <v>37 (0)</v>
      </c>
      <c r="L35" s="58">
        <f>VLOOKUP(A35,'2012-10'!A$5:Q$55,3,FALSE)</f>
        <v>37</v>
      </c>
      <c r="M35" s="58">
        <f>-(VLOOKUP(A35,'2012-10'!A$5:Q$55,3,FALSE)-VLOOKUP(A35,'2012-06'!A$5:Q$55,3,FALSE))</f>
        <v>0</v>
      </c>
      <c r="N35" s="58" t="str">
        <f t="shared" si="3"/>
        <v>191 (58%)</v>
      </c>
      <c r="O35" s="58">
        <f>VLOOKUP(A35,'2012-10'!A$5:Q$55,4,FALSE)</f>
        <v>191</v>
      </c>
      <c r="P35" s="58">
        <f>(ROUND(O35/VLOOKUP(A35,'2012-06'!A$5:Q$55,4,FALSE),2)-1)*100</f>
        <v>58.000000000000007</v>
      </c>
      <c r="Q35" s="58" t="str">
        <f t="shared" si="4"/>
        <v>48 (0)</v>
      </c>
      <c r="R35" s="58">
        <f>VLOOKUP(A35,'2012-10'!A$5:Q$55,5,FALSE)</f>
        <v>48</v>
      </c>
      <c r="S35" s="58">
        <f>-(VLOOKUP(A35,'2012-10'!A$5:Q$55,5,FALSE)-VLOOKUP(A35,'2012-06'!A$5:Q$55,5,FALSE))</f>
        <v>0</v>
      </c>
      <c r="T35" s="58" t="str">
        <f t="shared" si="26"/>
        <v>879 (48%)</v>
      </c>
      <c r="U35" s="58">
        <f>VLOOKUP(A35,'2012-10'!A$5:Q$55,6,FALSE)</f>
        <v>879</v>
      </c>
      <c r="V35" s="58">
        <f>(ROUND(U35/VLOOKUP(A35,'2012-06'!A$5:Q$55,6,FALSE),2)-1)*100</f>
        <v>48</v>
      </c>
      <c r="W35" s="58" t="str">
        <f t="shared" si="24"/>
        <v>28 (2)</v>
      </c>
      <c r="X35" s="58">
        <f>VLOOKUP(A35,'2012-10'!A$5:Q$55,7,FALSE)</f>
        <v>28</v>
      </c>
      <c r="Y35" s="58">
        <f>-(VLOOKUP(A35,'2012-10'!A$5:Q$55,7,FALSE)-VLOOKUP(A35,'2012-06'!A$5:Q$55,7,FALSE))</f>
        <v>2</v>
      </c>
      <c r="Z35" s="58" t="str">
        <f t="shared" si="16"/>
        <v>314 (37%)</v>
      </c>
      <c r="AA35" s="58">
        <f>ROUND((VLOOKUP(A35,'2012-10'!A$5:Q$55,14,FALSE)),2)</f>
        <v>314</v>
      </c>
      <c r="AB35" s="58">
        <f>(ROUND(AA35/VLOOKUP(A35,'2012-06'!A$5:Q$55,14,FALSE),2)-1)*100</f>
        <v>37.000000000000014</v>
      </c>
      <c r="AC35" s="58" t="str">
        <f t="shared" si="17"/>
        <v>30 (-2)</v>
      </c>
      <c r="AD35" s="58">
        <f>(VLOOKUP(A35,'2012-10'!A$5:Q$55,15,FALSE))</f>
        <v>30</v>
      </c>
      <c r="AE35" s="58">
        <f>-((VLOOKUP(A35,'2012-10'!A$5:Q$55,15,FALSE))-(VLOOKUP(A35,'2012-06'!A$5:Q$55,15,FALSE)))</f>
        <v>-2</v>
      </c>
      <c r="AF35" s="58" t="str">
        <f t="shared" si="15"/>
        <v>76% (5%)</v>
      </c>
      <c r="AG35" s="92">
        <f>ROUND((VLOOKUP(A35,'2012-10'!A$5:Q$55,12,FALSE)),2)</f>
        <v>0.76</v>
      </c>
      <c r="AH35" s="69">
        <f>(AG35*100)-ROUND((VLOOKUP(A35,'2012-06'!A$5:Q$55,12,FALSE)*100),0)</f>
        <v>5</v>
      </c>
      <c r="AI35" s="58" t="str">
        <f t="shared" si="18"/>
        <v>13 (-5)</v>
      </c>
      <c r="AJ35" s="69">
        <f>VLOOKUP(A35,'2012-10'!A$5:Q$55,13,FALSE)</f>
        <v>13</v>
      </c>
      <c r="AK35" s="62">
        <f>-(VLOOKUP(A35,'2012-10'!A$5:Q$55,13,FALSE)-VLOOKUP(A35,'2012-06'!A$5:Q$55,13,FALSE))</f>
        <v>-5</v>
      </c>
      <c r="AL35" s="58" t="str">
        <f t="shared" si="19"/>
        <v>32 (7%)</v>
      </c>
      <c r="AM35" s="58">
        <f>(VLOOKUP(A35,'2012-10'!A$5:Q$55,10,FALSE))</f>
        <v>32</v>
      </c>
      <c r="AN35" s="71">
        <f>(AM35/VLOOKUP(A35,'2012-06'!A$5:Q$55,10,FALSE)-1)*100</f>
        <v>6.6666666666666652</v>
      </c>
      <c r="AO35" s="58" t="str">
        <f t="shared" si="20"/>
        <v>34 (-4)</v>
      </c>
      <c r="AP35" s="58">
        <f>VLOOKUP(A35,'2012-10'!A$5:Q$55,11,FALSE)</f>
        <v>34</v>
      </c>
      <c r="AQ35" s="58">
        <f>-(VLOOKUP(A35,'2012-10'!A$5:Q$55,11,FALSE)-VLOOKUP(A35,'2012-06'!A$5:Q$55,11,FALSE))</f>
        <v>-4</v>
      </c>
      <c r="AR35" s="58" t="str">
        <f t="shared" ref="AR35:AR42" si="27">CONCATENATE(AS35," (",ROUND(AT35,0),"%)")</f>
        <v>23 (15%)</v>
      </c>
      <c r="AS35" s="58">
        <f>ROUND((VLOOKUP(A35,'2012-10'!A$5:Q$55,16,FALSE)),2)</f>
        <v>23</v>
      </c>
      <c r="AT35" s="58">
        <f>ROUND(((AS35/(VLOOKUP(A35,'2012-06'!A$5:Q$55,16,FALSE))-1)),2)*100</f>
        <v>15</v>
      </c>
      <c r="AU35" s="58" t="str">
        <f t="shared" si="22"/>
        <v>22 (-3)</v>
      </c>
      <c r="AV35" s="55">
        <f>(VLOOKUP(A35,'2012-10'!A$5:Q$55,17,FALSE))</f>
        <v>22</v>
      </c>
      <c r="AW35" s="55">
        <f>-((VLOOKUP(A35,'2012-10'!A$5:Q$55,17,FALSE))-(VLOOKUP(A35,'2012-06'!A$5:Q$55,17,FALSE)))</f>
        <v>-3</v>
      </c>
      <c r="AX35" s="36"/>
    </row>
    <row r="36" spans="1:50" ht="17.25">
      <c r="A36" s="57" t="s">
        <v>45</v>
      </c>
      <c r="B36" s="58" t="str">
        <f t="shared" si="14"/>
        <v>14% (6%)</v>
      </c>
      <c r="C36" s="92">
        <f>ROUND((VLOOKUP(A36,'2012-10'!A$5:Q$55,8,FALSE)),2)</f>
        <v>0.14000000000000001</v>
      </c>
      <c r="D36" s="84">
        <f>(C36*100)-ROUND(VLOOKUP(A36,'2012-06'!A$5:Q$55,8,FALSE)*100,0)</f>
        <v>6.0000000000000018</v>
      </c>
      <c r="E36" s="58" t="str">
        <f t="shared" ref="E36:E54" si="28">CONCATENATE(F36," (",G36,")")</f>
        <v>39 (2)</v>
      </c>
      <c r="F36" s="69">
        <f>VLOOKUP(A36,'2012-10'!A$5:Q$55,9,FALSE)</f>
        <v>39</v>
      </c>
      <c r="G36" s="62">
        <f>-(VLOOKUP(A36,'2012-10'!A$5:Q$55,9,FALSE)-VLOOKUP(A36,'2012-06'!A$5:Q$55,9,FALSE))</f>
        <v>2</v>
      </c>
      <c r="H36" s="58" t="str">
        <f t="shared" ref="H36:H54" si="29">CONCATENATE(I36," (",J36,"%)")</f>
        <v>8593 (74%)</v>
      </c>
      <c r="I36" s="58">
        <f>VLOOKUP(A36,'2012-10'!A$5:Q$55,2,FALSE)</f>
        <v>8593</v>
      </c>
      <c r="J36" s="70">
        <f>(ROUND(I36/VLOOKUP(A36,'2012-06'!A$5:Q$55,2),2)-1)*100</f>
        <v>74</v>
      </c>
      <c r="K36" s="58" t="str">
        <f t="shared" ref="K36:K54" si="30">CONCATENATE(L36," (",M36,")")</f>
        <v>5 (2)</v>
      </c>
      <c r="L36" s="58">
        <f>VLOOKUP(A36,'2012-10'!A$5:Q$55,3,FALSE)</f>
        <v>5</v>
      </c>
      <c r="M36" s="58">
        <f>-(VLOOKUP(A36,'2012-10'!A$5:Q$55,3,FALSE)-VLOOKUP(A36,'2012-06'!A$5:Q$55,3,FALSE))</f>
        <v>2</v>
      </c>
      <c r="N36" s="58" t="str">
        <f t="shared" ref="N36:N54" si="31">CONCATENATE(O36," (",P36,"%)")</f>
        <v>5243 (50%)</v>
      </c>
      <c r="O36" s="58">
        <f>VLOOKUP(A36,'2012-10'!A$5:Q$55,4,FALSE)</f>
        <v>5243</v>
      </c>
      <c r="P36" s="58">
        <f>(ROUND(O36/VLOOKUP(A36,'2012-06'!A$5:Q$55,4,FALSE),2)-1)*100</f>
        <v>50</v>
      </c>
      <c r="Q36" s="58" t="str">
        <f t="shared" ref="Q36:Q54" si="32">CONCATENATE(R36," (",S36,")")</f>
        <v>5 (1)</v>
      </c>
      <c r="R36" s="58">
        <f>VLOOKUP(A36,'2012-10'!A$5:Q$55,5,FALSE)</f>
        <v>5</v>
      </c>
      <c r="S36" s="58">
        <f>-(VLOOKUP(A36,'2012-10'!A$5:Q$55,5,FALSE)-VLOOKUP(A36,'2012-06'!A$5:Q$55,5,FALSE))</f>
        <v>1</v>
      </c>
      <c r="T36" s="58" t="str">
        <f t="shared" si="26"/>
        <v>3350 (132%)</v>
      </c>
      <c r="U36" s="58">
        <f>VLOOKUP(A36,'2012-10'!A$5:Q$55,6,FALSE)</f>
        <v>3350</v>
      </c>
      <c r="V36" s="58">
        <f>(ROUND(U36/VLOOKUP(A36,'2012-06'!A$5:Q$55,6,FALSE),2)-1)*100</f>
        <v>131.99999999999997</v>
      </c>
      <c r="W36" s="58" t="str">
        <f t="shared" si="24"/>
        <v>5 (5)</v>
      </c>
      <c r="X36" s="58">
        <f>VLOOKUP(A36,'2012-10'!A$5:Q$55,7,FALSE)</f>
        <v>5</v>
      </c>
      <c r="Y36" s="58">
        <f>-(VLOOKUP(A36,'2012-10'!A$5:Q$55,7,FALSE)-VLOOKUP(A36,'2012-06'!A$5:Q$55,7,FALSE))</f>
        <v>5</v>
      </c>
      <c r="Z36" s="58" t="str">
        <f t="shared" si="16"/>
        <v>698 (65%)</v>
      </c>
      <c r="AA36" s="58">
        <f>ROUND((VLOOKUP(A36,'2012-10'!A$5:Q$55,14,FALSE)),2)</f>
        <v>698</v>
      </c>
      <c r="AB36" s="58">
        <f>(ROUND(AA36/VLOOKUP(A36,'2012-06'!A$5:Q$55,14,FALSE),2)-1)*100</f>
        <v>64.999999999999986</v>
      </c>
      <c r="AC36" s="58" t="str">
        <f t="shared" si="17"/>
        <v>9 (5)</v>
      </c>
      <c r="AD36" s="58">
        <f>(VLOOKUP(A36,'2012-10'!A$5:Q$55,15,FALSE))</f>
        <v>9</v>
      </c>
      <c r="AE36" s="58">
        <f>-((VLOOKUP(A36,'2012-10'!A$5:Q$55,15,FALSE))-(VLOOKUP(A36,'2012-06'!A$5:Q$55,15,FALSE)))</f>
        <v>5</v>
      </c>
      <c r="AF36" s="58" t="str">
        <f t="shared" si="15"/>
        <v>75% (18%)</v>
      </c>
      <c r="AG36" s="92">
        <f>ROUND((VLOOKUP(A36,'2012-10'!A$5:Q$55,12,FALSE)),2)</f>
        <v>0.75</v>
      </c>
      <c r="AH36" s="69">
        <f>(AG36*100)-ROUND((VLOOKUP(A36,'2012-06'!A$5:Q$55,12,FALSE)*100),0)</f>
        <v>18</v>
      </c>
      <c r="AI36" s="58" t="str">
        <f t="shared" si="18"/>
        <v>15 (10)</v>
      </c>
      <c r="AJ36" s="69">
        <f>VLOOKUP(A36,'2012-10'!A$5:Q$55,13,FALSE)</f>
        <v>15</v>
      </c>
      <c r="AK36" s="62">
        <f>-(VLOOKUP(A36,'2012-10'!A$5:Q$55,13,FALSE)-VLOOKUP(A36,'2012-06'!A$5:Q$55,13,FALSE))</f>
        <v>10</v>
      </c>
      <c r="AL36" s="58" t="str">
        <f t="shared" si="19"/>
        <v>142 (31%)</v>
      </c>
      <c r="AM36" s="58">
        <f>(VLOOKUP(A36,'2012-10'!A$5:Q$55,10,FALSE))</f>
        <v>142</v>
      </c>
      <c r="AN36" s="71">
        <f>(AM36/VLOOKUP(A36,'2012-06'!A$5:Q$55,10,FALSE)-1)*100</f>
        <v>31.481481481481488</v>
      </c>
      <c r="AO36" s="58" t="str">
        <f t="shared" si="20"/>
        <v>4 (0)</v>
      </c>
      <c r="AP36" s="58">
        <f>VLOOKUP(A36,'2012-10'!A$5:Q$55,11,FALSE)</f>
        <v>4</v>
      </c>
      <c r="AQ36" s="58">
        <f>-(VLOOKUP(A36,'2012-10'!A$5:Q$55,11,FALSE)-VLOOKUP(A36,'2012-06'!A$5:Q$55,11,FALSE))</f>
        <v>0</v>
      </c>
      <c r="AR36" s="58" t="str">
        <f t="shared" si="27"/>
        <v>34 (48%)</v>
      </c>
      <c r="AS36" s="58">
        <f>ROUND((VLOOKUP(A36,'2012-10'!A$5:Q$55,16,FALSE)),2)</f>
        <v>34</v>
      </c>
      <c r="AT36" s="58">
        <f>ROUND(((AS36/(VLOOKUP(A36,'2012-06'!A$5:Q$55,16,FALSE))-1)),2)*100</f>
        <v>48</v>
      </c>
      <c r="AU36" s="58" t="str">
        <f t="shared" si="22"/>
        <v>13 (2)</v>
      </c>
      <c r="AV36" s="55">
        <f>(VLOOKUP(A36,'2012-10'!A$5:Q$55,17,FALSE))</f>
        <v>13</v>
      </c>
      <c r="AW36" s="55">
        <f>-((VLOOKUP(A36,'2012-10'!A$5:Q$55,17,FALSE))-(VLOOKUP(A36,'2012-06'!A$5:Q$55,17,FALSE)))</f>
        <v>2</v>
      </c>
      <c r="AX36" s="36"/>
    </row>
    <row r="37" spans="1:50" ht="17.25">
      <c r="A37" s="57" t="s">
        <v>46</v>
      </c>
      <c r="B37" s="58" t="str">
        <f t="shared" si="14"/>
        <v>16% (5%)</v>
      </c>
      <c r="C37" s="92">
        <f>ROUND((VLOOKUP(A37,'2012-10'!A$5:Q$55,8,FALSE)),2)</f>
        <v>0.16</v>
      </c>
      <c r="D37" s="84">
        <f>(C37*100)-ROUND(VLOOKUP(A37,'2012-06'!A$5:Q$55,8,FALSE)*100,0)</f>
        <v>5</v>
      </c>
      <c r="E37" s="58" t="str">
        <f t="shared" si="28"/>
        <v>36 (-2)</v>
      </c>
      <c r="F37" s="69">
        <f>VLOOKUP(A37,'2012-10'!A$5:Q$55,9,FALSE)</f>
        <v>36</v>
      </c>
      <c r="G37" s="62">
        <f>-(VLOOKUP(A37,'2012-10'!A$5:Q$55,9,FALSE)-VLOOKUP(A37,'2012-06'!A$5:Q$55,9,FALSE))</f>
        <v>-2</v>
      </c>
      <c r="H37" s="58" t="str">
        <f t="shared" si="29"/>
        <v>3893 (40%)</v>
      </c>
      <c r="I37" s="58">
        <f>VLOOKUP(A37,'2012-10'!A$5:Q$55,2,FALSE)</f>
        <v>3893</v>
      </c>
      <c r="J37" s="70">
        <f>(ROUND(I37/VLOOKUP(A37,'2012-06'!A$5:Q$55,2),2)-1)*100</f>
        <v>39.999999999999993</v>
      </c>
      <c r="K37" s="58" t="str">
        <f t="shared" si="30"/>
        <v>13 (1)</v>
      </c>
      <c r="L37" s="58">
        <f>VLOOKUP(A37,'2012-10'!A$5:Q$55,3,FALSE)</f>
        <v>13</v>
      </c>
      <c r="M37" s="58">
        <f>-(VLOOKUP(A37,'2012-10'!A$5:Q$55,3,FALSE)-VLOOKUP(A37,'2012-06'!A$5:Q$55,3,FALSE))</f>
        <v>1</v>
      </c>
      <c r="N37" s="58" t="str">
        <f t="shared" si="31"/>
        <v>2686 (52%)</v>
      </c>
      <c r="O37" s="58">
        <f>VLOOKUP(A37,'2012-10'!A$5:Q$55,4,FALSE)</f>
        <v>2686</v>
      </c>
      <c r="P37" s="58">
        <f>(ROUND(O37/VLOOKUP(A37,'2012-06'!A$5:Q$55,4,FALSE),2)-1)*100</f>
        <v>52</v>
      </c>
      <c r="Q37" s="58" t="str">
        <f t="shared" si="32"/>
        <v>13 (2)</v>
      </c>
      <c r="R37" s="58">
        <f>VLOOKUP(A37,'2012-10'!A$5:Q$55,5,FALSE)</f>
        <v>13</v>
      </c>
      <c r="S37" s="58">
        <f>-(VLOOKUP(A37,'2012-10'!A$5:Q$55,5,FALSE)-VLOOKUP(A37,'2012-06'!A$5:Q$55,5,FALSE))</f>
        <v>2</v>
      </c>
      <c r="T37" s="58" t="str">
        <f t="shared" si="26"/>
        <v>1207 (20%)</v>
      </c>
      <c r="U37" s="58">
        <f>VLOOKUP(A37,'2012-10'!A$5:Q$55,6,FALSE)</f>
        <v>1207</v>
      </c>
      <c r="V37" s="58">
        <f>(ROUND(U37/VLOOKUP(A37,'2012-06'!A$5:Q$55,6,FALSE),2)-1)*100</f>
        <v>19.999999999999996</v>
      </c>
      <c r="W37" s="58" t="str">
        <f t="shared" si="24"/>
        <v>22 (-2)</v>
      </c>
      <c r="X37" s="58">
        <f>VLOOKUP(A37,'2012-10'!A$5:Q$55,7,FALSE)</f>
        <v>22</v>
      </c>
      <c r="Y37" s="58">
        <f>-(VLOOKUP(A37,'2012-10'!A$5:Q$55,7,FALSE)-VLOOKUP(A37,'2012-06'!A$5:Q$55,7,FALSE))</f>
        <v>-2</v>
      </c>
      <c r="Z37" s="58" t="str">
        <f t="shared" si="16"/>
        <v>954 (39%)</v>
      </c>
      <c r="AA37" s="58">
        <f>ROUND((VLOOKUP(A37,'2012-10'!A$5:Q$55,14,FALSE)),2)</f>
        <v>954</v>
      </c>
      <c r="AB37" s="58">
        <f>(ROUND(AA37/VLOOKUP(A37,'2012-06'!A$5:Q$55,14,FALSE),2)-1)*100</f>
        <v>38.999999999999993</v>
      </c>
      <c r="AC37" s="58" t="str">
        <f t="shared" si="17"/>
        <v>4 (0)</v>
      </c>
      <c r="AD37" s="58">
        <f>(VLOOKUP(A37,'2012-10'!A$5:Q$55,15,FALSE))</f>
        <v>4</v>
      </c>
      <c r="AE37" s="58">
        <f>-((VLOOKUP(A37,'2012-10'!A$5:Q$55,15,FALSE))-(VLOOKUP(A37,'2012-06'!A$5:Q$55,15,FALSE)))</f>
        <v>0</v>
      </c>
      <c r="AF37" s="58" t="str">
        <f t="shared" si="15"/>
        <v>31% (6%)</v>
      </c>
      <c r="AG37" s="92">
        <f>ROUND((VLOOKUP(A37,'2012-10'!A$5:Q$55,12,FALSE)),2)</f>
        <v>0.31</v>
      </c>
      <c r="AH37" s="69">
        <f>(AG37*100)-ROUND((VLOOKUP(A37,'2012-06'!A$5:Q$55,12,FALSE)*100),0)</f>
        <v>6</v>
      </c>
      <c r="AI37" s="58" t="str">
        <f t="shared" si="18"/>
        <v>47 (-4)</v>
      </c>
      <c r="AJ37" s="69">
        <f>VLOOKUP(A37,'2012-10'!A$5:Q$55,13,FALSE)</f>
        <v>47</v>
      </c>
      <c r="AK37" s="62">
        <f>-(VLOOKUP(A37,'2012-10'!A$5:Q$55,13,FALSE)-VLOOKUP(A37,'2012-06'!A$5:Q$55,13,FALSE))</f>
        <v>-4</v>
      </c>
      <c r="AL37" s="58" t="str">
        <f t="shared" si="19"/>
        <v>35 (25%)</v>
      </c>
      <c r="AM37" s="58">
        <f>(VLOOKUP(A37,'2012-10'!A$5:Q$55,10,FALSE))</f>
        <v>35</v>
      </c>
      <c r="AN37" s="71">
        <f>(AM37/VLOOKUP(A37,'2012-06'!A$5:Q$55,10,FALSE)-1)*100</f>
        <v>25</v>
      </c>
      <c r="AO37" s="58" t="str">
        <f t="shared" si="20"/>
        <v>33 (-2)</v>
      </c>
      <c r="AP37" s="58">
        <f>VLOOKUP(A37,'2012-10'!A$5:Q$55,11,FALSE)</f>
        <v>33</v>
      </c>
      <c r="AQ37" s="58">
        <f>-(VLOOKUP(A37,'2012-10'!A$5:Q$55,11,FALSE)-VLOOKUP(A37,'2012-06'!A$5:Q$55,11,FALSE))</f>
        <v>-2</v>
      </c>
      <c r="AR37" s="58" t="str">
        <f t="shared" si="27"/>
        <v>20 (33%)</v>
      </c>
      <c r="AS37" s="58">
        <f>ROUND((VLOOKUP(A37,'2012-10'!A$5:Q$55,16,FALSE)),2)</f>
        <v>20</v>
      </c>
      <c r="AT37" s="58">
        <f>ROUND(((AS37/(VLOOKUP(A37,'2012-06'!A$5:Q$55,16,FALSE))-1)),2)*100</f>
        <v>33</v>
      </c>
      <c r="AU37" s="58" t="str">
        <f t="shared" si="22"/>
        <v>25 (-1)</v>
      </c>
      <c r="AV37" s="55">
        <f>(VLOOKUP(A37,'2012-10'!A$5:Q$55,17,FALSE))</f>
        <v>25</v>
      </c>
      <c r="AW37" s="55">
        <f>-((VLOOKUP(A37,'2012-10'!A$5:Q$55,17,FALSE))-(VLOOKUP(A37,'2012-06'!A$5:Q$55,17,FALSE)))</f>
        <v>-1</v>
      </c>
      <c r="AX37" s="36"/>
    </row>
    <row r="38" spans="1:50" ht="17.25">
      <c r="A38" s="57" t="s">
        <v>47</v>
      </c>
      <c r="B38" s="58" t="str">
        <f t="shared" si="14"/>
        <v>13% (6%)</v>
      </c>
      <c r="C38" s="92">
        <f>ROUND((VLOOKUP(A38,'2012-10'!A$5:Q$55,8,FALSE)),2)</f>
        <v>0.13</v>
      </c>
      <c r="D38" s="84">
        <f>(C38*100)-ROUND(VLOOKUP(A38,'2012-06'!A$5:Q$55,8,FALSE)*100,0)</f>
        <v>6</v>
      </c>
      <c r="E38" s="58" t="str">
        <f t="shared" si="28"/>
        <v>42 (5)</v>
      </c>
      <c r="F38" s="69">
        <f>VLOOKUP(A38,'2012-10'!A$5:Q$55,9,FALSE)</f>
        <v>42</v>
      </c>
      <c r="G38" s="62">
        <f>-(VLOOKUP(A38,'2012-10'!A$5:Q$55,9,FALSE)-VLOOKUP(A38,'2012-06'!A$5:Q$55,9,FALSE))</f>
        <v>5</v>
      </c>
      <c r="H38" s="58" t="str">
        <f t="shared" si="29"/>
        <v>277 (74%)</v>
      </c>
      <c r="I38" s="58">
        <f>VLOOKUP(A38,'2012-10'!A$5:Q$55,2,FALSE)</f>
        <v>277</v>
      </c>
      <c r="J38" s="70">
        <f>(ROUND(I38/VLOOKUP(A38,'2012-06'!A$5:Q$55,2),2)-1)*100</f>
        <v>74</v>
      </c>
      <c r="K38" s="58" t="str">
        <f t="shared" si="30"/>
        <v>49 (0)</v>
      </c>
      <c r="L38" s="58">
        <f>VLOOKUP(A38,'2012-10'!A$5:Q$55,3,FALSE)</f>
        <v>49</v>
      </c>
      <c r="M38" s="58">
        <f>-(VLOOKUP(A38,'2012-10'!A$5:Q$55,3,FALSE)-VLOOKUP(A38,'2012-06'!A$5:Q$55,3,FALSE))</f>
        <v>0</v>
      </c>
      <c r="N38" s="58" t="str">
        <f t="shared" si="31"/>
        <v>272 (72%)</v>
      </c>
      <c r="O38" s="58">
        <f>VLOOKUP(A38,'2012-10'!A$5:Q$55,4,FALSE)</f>
        <v>272</v>
      </c>
      <c r="P38" s="58">
        <f>(ROUND(O38/VLOOKUP(A38,'2012-06'!A$5:Q$55,4,FALSE),2)-1)*100</f>
        <v>72</v>
      </c>
      <c r="Q38" s="58" t="str">
        <f t="shared" si="32"/>
        <v>44 (0)</v>
      </c>
      <c r="R38" s="58">
        <f>VLOOKUP(A38,'2012-10'!A$5:Q$55,5,FALSE)</f>
        <v>44</v>
      </c>
      <c r="S38" s="58">
        <f>-(VLOOKUP(A38,'2012-10'!A$5:Q$55,5,FALSE)-VLOOKUP(A38,'2012-06'!A$5:Q$55,5,FALSE))</f>
        <v>0</v>
      </c>
      <c r="T38" s="58" t="str">
        <f t="shared" si="26"/>
        <v>5 (400%)</v>
      </c>
      <c r="U38" s="58">
        <f>VLOOKUP(A38,'2012-10'!A$5:Q$55,6,FALSE)</f>
        <v>5</v>
      </c>
      <c r="V38" s="58">
        <f>(ROUND(U38/VLOOKUP(A38,'2012-06'!A$5:Q$55,6,FALSE),2)-1)*100</f>
        <v>400</v>
      </c>
      <c r="W38" s="58" t="str">
        <f t="shared" si="24"/>
        <v>50 (-1)</v>
      </c>
      <c r="X38" s="58">
        <f>VLOOKUP(A38,'2012-10'!A$5:Q$55,7,FALSE)</f>
        <v>50</v>
      </c>
      <c r="Y38" s="58">
        <f>-(VLOOKUP(A38,'2012-10'!A$5:Q$55,7,FALSE)-VLOOKUP(A38,'2012-06'!A$5:Q$55,7,FALSE))</f>
        <v>-1</v>
      </c>
      <c r="Z38" s="58" t="str">
        <f t="shared" si="16"/>
        <v>69 (53%)</v>
      </c>
      <c r="AA38" s="58">
        <f>ROUND((VLOOKUP(A38,'2012-10'!A$5:Q$55,14,FALSE)),2)</f>
        <v>69</v>
      </c>
      <c r="AB38" s="58">
        <f>(ROUND(AA38/VLOOKUP(A38,'2012-06'!A$5:Q$55,14,FALSE),2)-1)*100</f>
        <v>53</v>
      </c>
      <c r="AC38" s="58" t="str">
        <f t="shared" si="17"/>
        <v>44 (0)</v>
      </c>
      <c r="AD38" s="58">
        <f>(VLOOKUP(A38,'2012-10'!A$5:Q$55,15,FALSE))</f>
        <v>44</v>
      </c>
      <c r="AE38" s="58">
        <f>-((VLOOKUP(A38,'2012-10'!A$5:Q$55,15,FALSE))-(VLOOKUP(A38,'2012-06'!A$5:Q$55,15,FALSE)))</f>
        <v>0</v>
      </c>
      <c r="AF38" s="58" t="str">
        <f t="shared" si="15"/>
        <v>25% (14%)</v>
      </c>
      <c r="AG38" s="92">
        <f>ROUND((VLOOKUP(A38,'2012-10'!A$5:Q$55,12,FALSE)),2)</f>
        <v>0.25</v>
      </c>
      <c r="AH38" s="69">
        <f>(AG38*100)-ROUND((VLOOKUP(A38,'2012-06'!A$5:Q$55,12,FALSE)*100),0)</f>
        <v>14</v>
      </c>
      <c r="AI38" s="58" t="str">
        <f t="shared" si="18"/>
        <v>49 (1)</v>
      </c>
      <c r="AJ38" s="69">
        <f>VLOOKUP(A38,'2012-10'!A$5:Q$55,13,FALSE)</f>
        <v>49</v>
      </c>
      <c r="AK38" s="62">
        <f>-(VLOOKUP(A38,'2012-10'!A$5:Q$55,13,FALSE)-VLOOKUP(A38,'2012-06'!A$5:Q$55,13,FALSE))</f>
        <v>1</v>
      </c>
      <c r="AL38" s="58" t="str">
        <f t="shared" si="19"/>
        <v>11 (120%)</v>
      </c>
      <c r="AM38" s="58">
        <f>(VLOOKUP(A38,'2012-10'!A$5:Q$55,10,FALSE))</f>
        <v>11</v>
      </c>
      <c r="AN38" s="71">
        <f>(AM38/VLOOKUP(A38,'2012-06'!A$5:Q$55,10,FALSE)-1)*100</f>
        <v>120.00000000000001</v>
      </c>
      <c r="AO38" s="58" t="str">
        <f t="shared" si="20"/>
        <v>46 (3)</v>
      </c>
      <c r="AP38" s="58">
        <f>VLOOKUP(A38,'2012-10'!A$5:Q$55,11,FALSE)</f>
        <v>46</v>
      </c>
      <c r="AQ38" s="58">
        <f>-(VLOOKUP(A38,'2012-10'!A$5:Q$55,11,FALSE)-VLOOKUP(A38,'2012-06'!A$5:Q$55,11,FALSE))</f>
        <v>3</v>
      </c>
      <c r="AR38" s="58" t="str">
        <f t="shared" si="27"/>
        <v>8 (167%)</v>
      </c>
      <c r="AS38" s="58">
        <f>ROUND((VLOOKUP(A38,'2012-10'!A$5:Q$55,16,FALSE)),2)</f>
        <v>8</v>
      </c>
      <c r="AT38" s="58">
        <f>ROUND(((AS38/(VLOOKUP(A38,'2012-06'!A$5:Q$55,16,FALSE))-1)),2)*100</f>
        <v>167</v>
      </c>
      <c r="AU38" s="58" t="str">
        <f t="shared" si="22"/>
        <v>38 (3)</v>
      </c>
      <c r="AV38" s="55">
        <f>(VLOOKUP(A38,'2012-10'!A$5:Q$55,17,FALSE))</f>
        <v>38</v>
      </c>
      <c r="AW38" s="55">
        <f>-((VLOOKUP(A38,'2012-10'!A$5:Q$55,17,FALSE))-(VLOOKUP(A38,'2012-06'!A$5:Q$55,17,FALSE)))</f>
        <v>3</v>
      </c>
      <c r="AX38" s="36"/>
    </row>
    <row r="39" spans="1:50" ht="17.25">
      <c r="A39" s="57" t="s">
        <v>48</v>
      </c>
      <c r="B39" s="58" t="str">
        <f t="shared" si="14"/>
        <v>27% (6%)</v>
      </c>
      <c r="C39" s="92">
        <f>ROUND((VLOOKUP(A39,'2012-10'!A$5:Q$55,8,FALSE)),2)</f>
        <v>0.27</v>
      </c>
      <c r="D39" s="84">
        <f>(C39*100)-ROUND(VLOOKUP(A39,'2012-06'!A$5:Q$55,8,FALSE)*100,0)</f>
        <v>6</v>
      </c>
      <c r="E39" s="58" t="str">
        <f t="shared" si="28"/>
        <v>8 (0)</v>
      </c>
      <c r="F39" s="69">
        <f>VLOOKUP(A39,'2012-10'!A$5:Q$55,9,FALSE)</f>
        <v>8</v>
      </c>
      <c r="G39" s="62">
        <f>-(VLOOKUP(A39,'2012-10'!A$5:Q$55,9,FALSE)-VLOOKUP(A39,'2012-06'!A$5:Q$55,9,FALSE))</f>
        <v>0</v>
      </c>
      <c r="H39" s="58" t="str">
        <f t="shared" si="29"/>
        <v>7774 (29%)</v>
      </c>
      <c r="I39" s="58">
        <f>VLOOKUP(A39,'2012-10'!A$5:Q$55,2,FALSE)</f>
        <v>7774</v>
      </c>
      <c r="J39" s="70">
        <f>(ROUND(I39/VLOOKUP(A39,'2012-06'!A$5:Q$55,2),2)-1)*100</f>
        <v>29.000000000000004</v>
      </c>
      <c r="K39" s="58" t="str">
        <f t="shared" si="30"/>
        <v>6 (-1)</v>
      </c>
      <c r="L39" s="58">
        <f>VLOOKUP(A39,'2012-10'!A$5:Q$55,3,FALSE)</f>
        <v>6</v>
      </c>
      <c r="M39" s="58">
        <f>-(VLOOKUP(A39,'2012-10'!A$5:Q$55,3,FALSE)-VLOOKUP(A39,'2012-06'!A$5:Q$55,3,FALSE))</f>
        <v>-1</v>
      </c>
      <c r="N39" s="58" t="str">
        <f t="shared" si="31"/>
        <v>4647 (41%)</v>
      </c>
      <c r="O39" s="58">
        <f>VLOOKUP(A39,'2012-10'!A$5:Q$55,4,FALSE)</f>
        <v>4647</v>
      </c>
      <c r="P39" s="58">
        <f>(ROUND(O39/VLOOKUP(A39,'2012-06'!A$5:Q$55,4,FALSE),2)-1)*100</f>
        <v>40.999999999999993</v>
      </c>
      <c r="Q39" s="58" t="str">
        <f t="shared" si="32"/>
        <v>6 (1)</v>
      </c>
      <c r="R39" s="58">
        <f>VLOOKUP(A39,'2012-10'!A$5:Q$55,5,FALSE)</f>
        <v>6</v>
      </c>
      <c r="S39" s="58">
        <f>-(VLOOKUP(A39,'2012-10'!A$5:Q$55,5,FALSE)-VLOOKUP(A39,'2012-06'!A$5:Q$55,5,FALSE))</f>
        <v>1</v>
      </c>
      <c r="T39" s="58" t="str">
        <f t="shared" si="26"/>
        <v>3127 (15%)</v>
      </c>
      <c r="U39" s="58">
        <f>VLOOKUP(A39,'2012-10'!A$5:Q$55,6,FALSE)</f>
        <v>3127</v>
      </c>
      <c r="V39" s="58">
        <f>(ROUND(U39/VLOOKUP(A39,'2012-06'!A$5:Q$55,6,FALSE),2)-1)*100</f>
        <v>14.999999999999991</v>
      </c>
      <c r="W39" s="58" t="str">
        <f t="shared" si="24"/>
        <v>6 (-2)</v>
      </c>
      <c r="X39" s="58">
        <f>VLOOKUP(A39,'2012-10'!A$5:Q$55,7,FALSE)</f>
        <v>6</v>
      </c>
      <c r="Y39" s="58">
        <f>-(VLOOKUP(A39,'2012-10'!A$5:Q$55,7,FALSE)-VLOOKUP(A39,'2012-06'!A$5:Q$55,7,FALSE))</f>
        <v>-2</v>
      </c>
      <c r="Z39" s="58" t="str">
        <f t="shared" si="16"/>
        <v>914 (27%)</v>
      </c>
      <c r="AA39" s="58">
        <f>ROUND((VLOOKUP(A39,'2012-10'!A$5:Q$55,14,FALSE)),2)</f>
        <v>914</v>
      </c>
      <c r="AB39" s="58">
        <f>(ROUND(AA39/VLOOKUP(A39,'2012-06'!A$5:Q$55,14,FALSE),2)-1)*100</f>
        <v>27</v>
      </c>
      <c r="AC39" s="58" t="str">
        <f t="shared" si="17"/>
        <v>5 (-2)</v>
      </c>
      <c r="AD39" s="58">
        <f>(VLOOKUP(A39,'2012-10'!A$5:Q$55,15,FALSE))</f>
        <v>5</v>
      </c>
      <c r="AE39" s="58">
        <f>-((VLOOKUP(A39,'2012-10'!A$5:Q$55,15,FALSE))-(VLOOKUP(A39,'2012-06'!A$5:Q$55,15,FALSE)))</f>
        <v>-2</v>
      </c>
      <c r="AF39" s="58" t="str">
        <f t="shared" si="15"/>
        <v>69% (19%)</v>
      </c>
      <c r="AG39" s="92">
        <f>ROUND((VLOOKUP(A39,'2012-10'!A$5:Q$55,12,FALSE)),2)</f>
        <v>0.69</v>
      </c>
      <c r="AH39" s="69">
        <f>(AG39*100)-ROUND((VLOOKUP(A39,'2012-06'!A$5:Q$55,12,FALSE)*100),0)</f>
        <v>19</v>
      </c>
      <c r="AI39" s="58" t="str">
        <f t="shared" si="18"/>
        <v>23 (5)</v>
      </c>
      <c r="AJ39" s="69">
        <f>VLOOKUP(A39,'2012-10'!A$5:Q$55,13,FALSE)</f>
        <v>23</v>
      </c>
      <c r="AK39" s="62">
        <f>-(VLOOKUP(A39,'2012-10'!A$5:Q$55,13,FALSE)-VLOOKUP(A39,'2012-06'!A$5:Q$55,13,FALSE))</f>
        <v>5</v>
      </c>
      <c r="AL39" s="58" t="str">
        <f t="shared" si="19"/>
        <v>123 (38%)</v>
      </c>
      <c r="AM39" s="58">
        <f>(VLOOKUP(A39,'2012-10'!A$5:Q$55,10,FALSE))</f>
        <v>123</v>
      </c>
      <c r="AN39" s="71">
        <f>(AM39/VLOOKUP(A39,'2012-06'!A$5:Q$55,10,FALSE)-1)*100</f>
        <v>38.202247191011239</v>
      </c>
      <c r="AO39" s="58" t="str">
        <f t="shared" si="20"/>
        <v>5 (3)</v>
      </c>
      <c r="AP39" s="58">
        <f>VLOOKUP(A39,'2012-10'!A$5:Q$55,11,FALSE)</f>
        <v>5</v>
      </c>
      <c r="AQ39" s="58">
        <f>-(VLOOKUP(A39,'2012-10'!A$5:Q$55,11,FALSE)-VLOOKUP(A39,'2012-06'!A$5:Q$55,11,FALSE))</f>
        <v>3</v>
      </c>
      <c r="AR39" s="58" t="str">
        <f t="shared" si="27"/>
        <v>35 (40%)</v>
      </c>
      <c r="AS39" s="58">
        <f>ROUND((VLOOKUP(A39,'2012-10'!A$5:Q$55,16,FALSE)),2)</f>
        <v>35</v>
      </c>
      <c r="AT39" s="58">
        <f>ROUND(((AS39/(VLOOKUP(A39,'2012-06'!A$5:Q$55,16,FALSE))-1)),2)*100</f>
        <v>40</v>
      </c>
      <c r="AU39" s="58" t="str">
        <f t="shared" si="22"/>
        <v>12 (2)</v>
      </c>
      <c r="AV39" s="55">
        <f>(VLOOKUP(A39,'2012-10'!A$5:Q$55,17,FALSE))</f>
        <v>12</v>
      </c>
      <c r="AW39" s="55">
        <f>-((VLOOKUP(A39,'2012-10'!A$5:Q$55,17,FALSE))-(VLOOKUP(A39,'2012-06'!A$5:Q$55,17,FALSE)))</f>
        <v>2</v>
      </c>
      <c r="AX39" s="36"/>
    </row>
    <row r="40" spans="1:50" ht="17.25">
      <c r="A40" s="57" t="s">
        <v>49</v>
      </c>
      <c r="B40" s="58" t="str">
        <f t="shared" si="14"/>
        <v>27% (4%)</v>
      </c>
      <c r="C40" s="92">
        <f>ROUND((VLOOKUP(A40,'2012-10'!A$5:Q$55,8,FALSE)),2)</f>
        <v>0.27</v>
      </c>
      <c r="D40" s="84">
        <f>(C40*100)-ROUND(VLOOKUP(A40,'2012-06'!A$5:Q$55,8,FALSE)*100,0)</f>
        <v>4</v>
      </c>
      <c r="E40" s="58" t="str">
        <f t="shared" si="28"/>
        <v>9 (-4)</v>
      </c>
      <c r="F40" s="69">
        <f>VLOOKUP(A40,'2012-10'!A$5:Q$55,9,FALSE)</f>
        <v>9</v>
      </c>
      <c r="G40" s="62">
        <f>-(VLOOKUP(A40,'2012-10'!A$5:Q$55,9,FALSE)-VLOOKUP(A40,'2012-06'!A$5:Q$55,9,FALSE))</f>
        <v>-4</v>
      </c>
      <c r="H40" s="58" t="str">
        <f t="shared" si="29"/>
        <v>2256 (18%)</v>
      </c>
      <c r="I40" s="58">
        <f>VLOOKUP(A40,'2012-10'!A$5:Q$55,2,FALSE)</f>
        <v>2256</v>
      </c>
      <c r="J40" s="70">
        <f>(ROUND(I40/VLOOKUP(A40,'2012-06'!A$5:Q$55,2),2)-1)*100</f>
        <v>17.999999999999993</v>
      </c>
      <c r="K40" s="58" t="str">
        <f t="shared" si="30"/>
        <v>25 (-4)</v>
      </c>
      <c r="L40" s="58">
        <f>VLOOKUP(A40,'2012-10'!A$5:Q$55,3,FALSE)</f>
        <v>25</v>
      </c>
      <c r="M40" s="58">
        <f>-(VLOOKUP(A40,'2012-10'!A$5:Q$55,3,FALSE)-VLOOKUP(A40,'2012-06'!A$5:Q$55,3,FALSE))</f>
        <v>-4</v>
      </c>
      <c r="N40" s="58" t="str">
        <f t="shared" si="31"/>
        <v>821 (31%)</v>
      </c>
      <c r="O40" s="58">
        <f>VLOOKUP(A40,'2012-10'!A$5:Q$55,4,FALSE)</f>
        <v>821</v>
      </c>
      <c r="P40" s="58">
        <f>(ROUND(O40/VLOOKUP(A40,'2012-06'!A$5:Q$55,4,FALSE),2)-1)*100</f>
        <v>31.000000000000007</v>
      </c>
      <c r="Q40" s="58" t="str">
        <f t="shared" si="32"/>
        <v>30 (-1)</v>
      </c>
      <c r="R40" s="58">
        <f>VLOOKUP(A40,'2012-10'!A$5:Q$55,5,FALSE)</f>
        <v>30</v>
      </c>
      <c r="S40" s="58">
        <f>-(VLOOKUP(A40,'2012-10'!A$5:Q$55,5,FALSE)-VLOOKUP(A40,'2012-06'!A$5:Q$55,5,FALSE))</f>
        <v>-1</v>
      </c>
      <c r="T40" s="58" t="str">
        <f t="shared" si="26"/>
        <v>1435 (12%)</v>
      </c>
      <c r="U40" s="58">
        <f>VLOOKUP(A40,'2012-10'!A$5:Q$55,6,FALSE)</f>
        <v>1435</v>
      </c>
      <c r="V40" s="58">
        <f>(ROUND(U40/VLOOKUP(A40,'2012-06'!A$5:Q$55,6,FALSE),2)-1)*100</f>
        <v>12.000000000000011</v>
      </c>
      <c r="W40" s="58" t="str">
        <f t="shared" si="24"/>
        <v>14 (-2)</v>
      </c>
      <c r="X40" s="58">
        <f>VLOOKUP(A40,'2012-10'!A$5:Q$55,7,FALSE)</f>
        <v>14</v>
      </c>
      <c r="Y40" s="58">
        <f>-(VLOOKUP(A40,'2012-10'!A$5:Q$55,7,FALSE)-VLOOKUP(A40,'2012-06'!A$5:Q$55,7,FALSE))</f>
        <v>-2</v>
      </c>
      <c r="Z40" s="58" t="str">
        <f t="shared" si="16"/>
        <v>636 (16%)</v>
      </c>
      <c r="AA40" s="58">
        <f>ROUND((VLOOKUP(A40,'2012-10'!A$5:Q$55,14,FALSE)),2)</f>
        <v>636</v>
      </c>
      <c r="AB40" s="58">
        <f>(ROUND(AA40/VLOOKUP(A40,'2012-06'!A$5:Q$55,14,FALSE),2)-1)*100</f>
        <v>15.999999999999993</v>
      </c>
      <c r="AC40" s="58" t="str">
        <f t="shared" si="17"/>
        <v>12 (-3)</v>
      </c>
      <c r="AD40" s="58">
        <f>(VLOOKUP(A40,'2012-10'!A$5:Q$55,15,FALSE))</f>
        <v>12</v>
      </c>
      <c r="AE40" s="58">
        <f>-((VLOOKUP(A40,'2012-10'!A$5:Q$55,15,FALSE))-(VLOOKUP(A40,'2012-06'!A$5:Q$55,15,FALSE)))</f>
        <v>-3</v>
      </c>
      <c r="AF40" s="58" t="str">
        <f t="shared" si="15"/>
        <v>68% (7%)</v>
      </c>
      <c r="AG40" s="92">
        <f>ROUND((VLOOKUP(A40,'2012-10'!A$5:Q$55,12,FALSE)),2)</f>
        <v>0.68</v>
      </c>
      <c r="AH40" s="69">
        <f>(AG40*100)-ROUND((VLOOKUP(A40,'2012-06'!A$5:Q$55,12,FALSE)*100),0)</f>
        <v>7</v>
      </c>
      <c r="AI40" s="58" t="str">
        <f t="shared" si="18"/>
        <v>27 (-7)</v>
      </c>
      <c r="AJ40" s="69">
        <f>VLOOKUP(A40,'2012-10'!A$5:Q$55,13,FALSE)</f>
        <v>27</v>
      </c>
      <c r="AK40" s="62">
        <f>-(VLOOKUP(A40,'2012-10'!A$5:Q$55,13,FALSE)-VLOOKUP(A40,'2012-06'!A$5:Q$55,13,FALSE))</f>
        <v>-7</v>
      </c>
      <c r="AL40" s="58" t="str">
        <f t="shared" si="19"/>
        <v>86 (12%)</v>
      </c>
      <c r="AM40" s="58">
        <f>(VLOOKUP(A40,'2012-10'!A$5:Q$55,10,FALSE))</f>
        <v>86</v>
      </c>
      <c r="AN40" s="71">
        <f>(AM40/VLOOKUP(A40,'2012-06'!A$5:Q$55,10,FALSE)-1)*100</f>
        <v>11.688311688311682</v>
      </c>
      <c r="AO40" s="58" t="str">
        <f t="shared" si="20"/>
        <v>14 (-2)</v>
      </c>
      <c r="AP40" s="58">
        <f>VLOOKUP(A40,'2012-10'!A$5:Q$55,11,FALSE)</f>
        <v>14</v>
      </c>
      <c r="AQ40" s="58">
        <f>-(VLOOKUP(A40,'2012-10'!A$5:Q$55,11,FALSE)-VLOOKUP(A40,'2012-06'!A$5:Q$55,11,FALSE))</f>
        <v>-2</v>
      </c>
      <c r="AR40" s="58" t="str">
        <f t="shared" si="27"/>
        <v>55 (15%)</v>
      </c>
      <c r="AS40" s="58">
        <f>ROUND((VLOOKUP(A40,'2012-10'!A$5:Q$55,16,FALSE)),2)</f>
        <v>55</v>
      </c>
      <c r="AT40" s="58">
        <f>ROUND(((AS40/(VLOOKUP(A40,'2012-06'!A$5:Q$55,16,FALSE))-1)),2)*100</f>
        <v>15</v>
      </c>
      <c r="AU40" s="58" t="str">
        <f t="shared" si="22"/>
        <v>5 (-1)</v>
      </c>
      <c r="AV40" s="55">
        <f>(VLOOKUP(A40,'2012-10'!A$5:Q$55,17,FALSE))</f>
        <v>5</v>
      </c>
      <c r="AW40" s="55">
        <f>-((VLOOKUP(A40,'2012-10'!A$5:Q$55,17,FALSE))-(VLOOKUP(A40,'2012-06'!A$5:Q$55,17,FALSE)))</f>
        <v>-1</v>
      </c>
      <c r="AX40" s="36"/>
    </row>
    <row r="41" spans="1:50" ht="17.25">
      <c r="A41" s="57" t="s">
        <v>50</v>
      </c>
      <c r="B41" s="58" t="str">
        <f t="shared" si="14"/>
        <v>25% (5%)</v>
      </c>
      <c r="C41" s="92">
        <f>ROUND((VLOOKUP(A41,'2012-10'!A$5:Q$55,8,FALSE)),2)</f>
        <v>0.25</v>
      </c>
      <c r="D41" s="84">
        <f>(C41*100)-ROUND(VLOOKUP(A41,'2012-06'!A$5:Q$55,8,FALSE)*100,0)</f>
        <v>5</v>
      </c>
      <c r="E41" s="58" t="str">
        <f t="shared" si="28"/>
        <v>10 (-1)</v>
      </c>
      <c r="F41" s="69">
        <f>VLOOKUP(A41,'2012-10'!A$5:Q$55,9,FALSE)</f>
        <v>10</v>
      </c>
      <c r="G41" s="62">
        <f>-(VLOOKUP(A41,'2012-10'!A$5:Q$55,9,FALSE)-VLOOKUP(A41,'2012-06'!A$5:Q$55,9,FALSE))</f>
        <v>-1</v>
      </c>
      <c r="H41" s="58" t="str">
        <f t="shared" si="29"/>
        <v>3178 (20%)</v>
      </c>
      <c r="I41" s="58">
        <f>VLOOKUP(A41,'2012-10'!A$5:Q$55,2,FALSE)</f>
        <v>3178</v>
      </c>
      <c r="J41" s="70">
        <f>(ROUND(I41/VLOOKUP(A41,'2012-06'!A$5:Q$55,2),2)-1)*100</f>
        <v>19.999999999999996</v>
      </c>
      <c r="K41" s="58" t="str">
        <f t="shared" si="30"/>
        <v>17 (-2)</v>
      </c>
      <c r="L41" s="58">
        <f>VLOOKUP(A41,'2012-10'!A$5:Q$55,3,FALSE)</f>
        <v>17</v>
      </c>
      <c r="M41" s="58">
        <f>-(VLOOKUP(A41,'2012-10'!A$5:Q$55,3,FALSE)-VLOOKUP(A41,'2012-06'!A$5:Q$55,3,FALSE))</f>
        <v>-2</v>
      </c>
      <c r="N41" s="58" t="str">
        <f t="shared" si="31"/>
        <v>2111 (14%)</v>
      </c>
      <c r="O41" s="58">
        <f>VLOOKUP(A41,'2012-10'!A$5:Q$55,4,FALSE)</f>
        <v>2111</v>
      </c>
      <c r="P41" s="58">
        <f>(ROUND(O41/VLOOKUP(A41,'2012-06'!A$5:Q$55,4,FALSE),2)-1)*100</f>
        <v>13.999999999999989</v>
      </c>
      <c r="Q41" s="58" t="str">
        <f t="shared" si="32"/>
        <v>17 (-4)</v>
      </c>
      <c r="R41" s="58">
        <f>VLOOKUP(A41,'2012-10'!A$5:Q$55,5,FALSE)</f>
        <v>17</v>
      </c>
      <c r="S41" s="58">
        <f>-(VLOOKUP(A41,'2012-10'!A$5:Q$55,5,FALSE)-VLOOKUP(A41,'2012-06'!A$5:Q$55,5,FALSE))</f>
        <v>-4</v>
      </c>
      <c r="T41" s="58" t="str">
        <f t="shared" si="26"/>
        <v>1067 (35%)</v>
      </c>
      <c r="U41" s="58">
        <f>VLOOKUP(A41,'2012-10'!A$5:Q$55,6,FALSE)</f>
        <v>1067</v>
      </c>
      <c r="V41" s="58">
        <f>(ROUND(U41/VLOOKUP(A41,'2012-06'!A$5:Q$55,6,FALSE),2)-1)*100</f>
        <v>35.000000000000007</v>
      </c>
      <c r="W41" s="58" t="str">
        <f t="shared" si="24"/>
        <v>25 (1)</v>
      </c>
      <c r="X41" s="58">
        <f>VLOOKUP(A41,'2012-10'!A$5:Q$55,7,FALSE)</f>
        <v>25</v>
      </c>
      <c r="Y41" s="58">
        <f>-(VLOOKUP(A41,'2012-10'!A$5:Q$55,7,FALSE)-VLOOKUP(A41,'2012-06'!A$5:Q$55,7,FALSE))</f>
        <v>1</v>
      </c>
      <c r="Z41" s="58" t="str">
        <f t="shared" si="16"/>
        <v>396 (23%)</v>
      </c>
      <c r="AA41" s="58">
        <f>ROUND((VLOOKUP(A41,'2012-10'!A$5:Q$55,14,FALSE)),2)</f>
        <v>396</v>
      </c>
      <c r="AB41" s="58">
        <f>(ROUND(AA41/VLOOKUP(A41,'2012-06'!A$5:Q$55,14,FALSE),2)-1)*100</f>
        <v>23</v>
      </c>
      <c r="AC41" s="58" t="str">
        <f t="shared" si="17"/>
        <v>23 (-4)</v>
      </c>
      <c r="AD41" s="58">
        <f>(VLOOKUP(A41,'2012-10'!A$5:Q$55,15,FALSE))</f>
        <v>23</v>
      </c>
      <c r="AE41" s="58">
        <f>-((VLOOKUP(A41,'2012-10'!A$5:Q$55,15,FALSE))-(VLOOKUP(A41,'2012-06'!A$5:Q$55,15,FALSE)))</f>
        <v>-4</v>
      </c>
      <c r="AF41" s="58" t="str">
        <f t="shared" si="15"/>
        <v>72% (8%)</v>
      </c>
      <c r="AG41" s="92">
        <f>ROUND((VLOOKUP(A41,'2012-10'!A$5:Q$55,12,FALSE)),2)</f>
        <v>0.72</v>
      </c>
      <c r="AH41" s="69">
        <f>(AG41*100)-ROUND((VLOOKUP(A41,'2012-06'!A$5:Q$55,12,FALSE)*100),0)</f>
        <v>8</v>
      </c>
      <c r="AI41" s="58" t="str">
        <f t="shared" si="18"/>
        <v>19 (-5)</v>
      </c>
      <c r="AJ41" s="69">
        <f>VLOOKUP(A41,'2012-10'!A$5:Q$55,13,FALSE)</f>
        <v>19</v>
      </c>
      <c r="AK41" s="62">
        <f>-(VLOOKUP(A41,'2012-10'!A$5:Q$55,13,FALSE)-VLOOKUP(A41,'2012-06'!A$5:Q$55,13,FALSE))</f>
        <v>-5</v>
      </c>
      <c r="AL41" s="58" t="str">
        <f t="shared" si="19"/>
        <v>42 (14%)</v>
      </c>
      <c r="AM41" s="58">
        <f>(VLOOKUP(A41,'2012-10'!A$5:Q$55,10,FALSE))</f>
        <v>42</v>
      </c>
      <c r="AN41" s="71">
        <f>(AM41/VLOOKUP(A41,'2012-06'!A$5:Q$55,10,FALSE)-1)*100</f>
        <v>13.513513513513509</v>
      </c>
      <c r="AO41" s="58" t="str">
        <f t="shared" si="20"/>
        <v>29 (-4)</v>
      </c>
      <c r="AP41" s="58">
        <f>VLOOKUP(A41,'2012-10'!A$5:Q$55,11,FALSE)</f>
        <v>29</v>
      </c>
      <c r="AQ41" s="58">
        <f>-(VLOOKUP(A41,'2012-10'!A$5:Q$55,11,FALSE)-VLOOKUP(A41,'2012-06'!A$5:Q$55,11,FALSE))</f>
        <v>-4</v>
      </c>
      <c r="AR41" s="58" t="str">
        <f t="shared" si="27"/>
        <v>17 (13%)</v>
      </c>
      <c r="AS41" s="58">
        <f>ROUND((VLOOKUP(A41,'2012-10'!A$5:Q$55,16,FALSE)),2)</f>
        <v>17</v>
      </c>
      <c r="AT41" s="58">
        <f>ROUND(((AS41/(VLOOKUP(A41,'2012-06'!A$5:Q$55,16,FALSE))-1)),2)*100</f>
        <v>13</v>
      </c>
      <c r="AU41" s="58" t="str">
        <f t="shared" si="22"/>
        <v>30 (-6)</v>
      </c>
      <c r="AV41" s="55">
        <f>(VLOOKUP(A41,'2012-10'!A$5:Q$55,17,FALSE))</f>
        <v>30</v>
      </c>
      <c r="AW41" s="55">
        <f>-((VLOOKUP(A41,'2012-10'!A$5:Q$55,17,FALSE))-(VLOOKUP(A41,'2012-06'!A$5:Q$55,17,FALSE)))</f>
        <v>-6</v>
      </c>
      <c r="AX41" s="36"/>
    </row>
    <row r="42" spans="1:50" ht="17.25">
      <c r="A42" s="57" t="s">
        <v>51</v>
      </c>
      <c r="B42" s="58" t="str">
        <f t="shared" si="14"/>
        <v>23% (4%)</v>
      </c>
      <c r="C42" s="92">
        <f>ROUND((VLOOKUP(A42,'2012-10'!A$5:Q$55,8,FALSE)),2)</f>
        <v>0.23</v>
      </c>
      <c r="D42" s="84">
        <f>(C42*100)-ROUND(VLOOKUP(A42,'2012-06'!A$5:Q$55,8,FALSE)*100,0)</f>
        <v>4</v>
      </c>
      <c r="E42" s="58" t="str">
        <f t="shared" si="28"/>
        <v>12 (2)</v>
      </c>
      <c r="F42" s="69">
        <f>VLOOKUP(A42,'2012-10'!A$5:Q$55,9,FALSE)</f>
        <v>12</v>
      </c>
      <c r="G42" s="62">
        <f>-(VLOOKUP(A42,'2012-10'!A$5:Q$55,9,FALSE)-VLOOKUP(A42,'2012-06'!A$5:Q$55,9,FALSE))</f>
        <v>2</v>
      </c>
      <c r="H42" s="58" t="str">
        <f t="shared" si="29"/>
        <v>8787 (25%)</v>
      </c>
      <c r="I42" s="58">
        <f>VLOOKUP(A42,'2012-10'!A$5:Q$55,2,FALSE)</f>
        <v>8787</v>
      </c>
      <c r="J42" s="70">
        <f>(ROUND(I42/VLOOKUP(A42,'2012-06'!A$5:Q$55,2),2)-1)*100</f>
        <v>25</v>
      </c>
      <c r="K42" s="58" t="str">
        <f t="shared" si="30"/>
        <v>4 (0)</v>
      </c>
      <c r="L42" s="58">
        <f>VLOOKUP(A42,'2012-10'!A$5:Q$55,3,FALSE)</f>
        <v>4</v>
      </c>
      <c r="M42" s="58">
        <f>-(VLOOKUP(A42,'2012-10'!A$5:Q$55,3,FALSE)-VLOOKUP(A42,'2012-06'!A$5:Q$55,3,FALSE))</f>
        <v>0</v>
      </c>
      <c r="N42" s="58" t="str">
        <f t="shared" si="31"/>
        <v>5324 (40%)</v>
      </c>
      <c r="O42" s="58">
        <f>VLOOKUP(A42,'2012-10'!A$5:Q$55,4,FALSE)</f>
        <v>5324</v>
      </c>
      <c r="P42" s="58">
        <f>(ROUND(O42/VLOOKUP(A42,'2012-06'!A$5:Q$55,4,FALSE),2)-1)*100</f>
        <v>39.999999999999993</v>
      </c>
      <c r="Q42" s="58" t="str">
        <f t="shared" si="32"/>
        <v>4 (0)</v>
      </c>
      <c r="R42" s="58">
        <f>VLOOKUP(A42,'2012-10'!A$5:Q$55,5,FALSE)</f>
        <v>4</v>
      </c>
      <c r="S42" s="58">
        <f>-(VLOOKUP(A42,'2012-10'!A$5:Q$55,5,FALSE)-VLOOKUP(A42,'2012-06'!A$5:Q$55,5,FALSE))</f>
        <v>0</v>
      </c>
      <c r="T42" s="58" t="str">
        <f t="shared" si="26"/>
        <v>3463 (8%)</v>
      </c>
      <c r="U42" s="58">
        <f>VLOOKUP(A42,'2012-10'!A$5:Q$55,6,FALSE)</f>
        <v>3463</v>
      </c>
      <c r="V42" s="58">
        <f>(ROUND(U42/VLOOKUP(A42,'2012-06'!A$5:Q$55,6,FALSE),2)-1)*100</f>
        <v>8.0000000000000071</v>
      </c>
      <c r="W42" s="58" t="str">
        <f t="shared" si="24"/>
        <v>4 (-2)</v>
      </c>
      <c r="X42" s="58">
        <f>VLOOKUP(A42,'2012-10'!A$5:Q$55,7,FALSE)</f>
        <v>4</v>
      </c>
      <c r="Y42" s="58">
        <f>-(VLOOKUP(A42,'2012-10'!A$5:Q$55,7,FALSE)-VLOOKUP(A42,'2012-06'!A$5:Q$55,7,FALSE))</f>
        <v>-2</v>
      </c>
      <c r="Z42" s="58" t="str">
        <f t="shared" si="16"/>
        <v>1083 (18%)</v>
      </c>
      <c r="AA42" s="58">
        <f>ROUND((VLOOKUP(A42,'2012-10'!A$5:Q$55,14,FALSE)),2)</f>
        <v>1083</v>
      </c>
      <c r="AB42" s="58">
        <f>(ROUND(AA42/VLOOKUP(A42,'2012-06'!A$5:Q$55,14,FALSE),2)-1)*100</f>
        <v>17.999999999999993</v>
      </c>
      <c r="AC42" s="58" t="str">
        <f t="shared" si="17"/>
        <v>2 (-1)</v>
      </c>
      <c r="AD42" s="58">
        <f>(VLOOKUP(A42,'2012-10'!A$5:Q$55,15,FALSE))</f>
        <v>2</v>
      </c>
      <c r="AE42" s="58">
        <f>-((VLOOKUP(A42,'2012-10'!A$5:Q$55,15,FALSE))-(VLOOKUP(A42,'2012-06'!A$5:Q$55,15,FALSE)))</f>
        <v>-1</v>
      </c>
      <c r="AF42" s="58" t="str">
        <f t="shared" si="15"/>
        <v>69% (8%)</v>
      </c>
      <c r="AG42" s="92">
        <f>ROUND((VLOOKUP(A42,'2012-10'!A$5:Q$55,12,FALSE)),2)</f>
        <v>0.69</v>
      </c>
      <c r="AH42" s="69">
        <f>(AG42*100)-ROUND((VLOOKUP(A42,'2012-06'!A$5:Q$55,12,FALSE)*100),0)</f>
        <v>8</v>
      </c>
      <c r="AI42" s="58" t="str">
        <f t="shared" si="18"/>
        <v>24 (-5)</v>
      </c>
      <c r="AJ42" s="69">
        <f>VLOOKUP(A42,'2012-10'!A$5:Q$55,13,FALSE)</f>
        <v>24</v>
      </c>
      <c r="AK42" s="62">
        <f>-(VLOOKUP(A42,'2012-10'!A$5:Q$55,13,FALSE)-VLOOKUP(A42,'2012-06'!A$5:Q$55,13,FALSE))</f>
        <v>-5</v>
      </c>
      <c r="AL42" s="58" t="str">
        <f t="shared" si="19"/>
        <v>116 (13%)</v>
      </c>
      <c r="AM42" s="58">
        <f>(VLOOKUP(A42,'2012-10'!A$5:Q$55,10,FALSE))</f>
        <v>116</v>
      </c>
      <c r="AN42" s="71">
        <f>(AM42/VLOOKUP(A42,'2012-06'!A$5:Q$55,10,FALSE)-1)*100</f>
        <v>12.621359223300965</v>
      </c>
      <c r="AO42" s="58" t="str">
        <f t="shared" si="20"/>
        <v>6 (-1)</v>
      </c>
      <c r="AP42" s="58">
        <f>VLOOKUP(A42,'2012-10'!A$5:Q$55,11,FALSE)</f>
        <v>6</v>
      </c>
      <c r="AQ42" s="58">
        <f>-(VLOOKUP(A42,'2012-10'!A$5:Q$55,11,FALSE)-VLOOKUP(A42,'2012-06'!A$5:Q$55,11,FALSE))</f>
        <v>-1</v>
      </c>
      <c r="AR42" s="58" t="str">
        <f t="shared" si="27"/>
        <v>34 (10%)</v>
      </c>
      <c r="AS42" s="58">
        <f>ROUND((VLOOKUP(A42,'2012-10'!A$5:Q$55,16,FALSE)),2)</f>
        <v>34</v>
      </c>
      <c r="AT42" s="58">
        <f>ROUND(((AS42/(VLOOKUP(A42,'2012-06'!A$5:Q$55,16,FALSE))-1)),2)*100</f>
        <v>10</v>
      </c>
      <c r="AU42" s="58" t="str">
        <f t="shared" si="22"/>
        <v>13 (-2)</v>
      </c>
      <c r="AV42" s="55">
        <f>(VLOOKUP(A42,'2012-10'!A$5:Q$55,17,FALSE))</f>
        <v>13</v>
      </c>
      <c r="AW42" s="55">
        <f>-((VLOOKUP(A42,'2012-10'!A$5:Q$55,17,FALSE))-(VLOOKUP(A42,'2012-06'!A$5:Q$55,17,FALSE)))</f>
        <v>-2</v>
      </c>
      <c r="AX42" s="36"/>
    </row>
    <row r="43" spans="1:50" ht="17.25">
      <c r="A43" s="57" t="s">
        <v>52</v>
      </c>
      <c r="B43" s="58" t="str">
        <f t="shared" si="14"/>
        <v>18% (6%)</v>
      </c>
      <c r="C43" s="92">
        <f>ROUND((VLOOKUP(A43,'2012-10'!A$5:Q$55,8,FALSE)),2)</f>
        <v>0.18</v>
      </c>
      <c r="D43" s="84">
        <f>(C43*100)-ROUND(VLOOKUP(A43,'2012-06'!A$5:Q$55,8,FALSE)*100,0)</f>
        <v>6</v>
      </c>
      <c r="E43" s="58" t="str">
        <f t="shared" si="28"/>
        <v>26 (2)</v>
      </c>
      <c r="F43" s="69">
        <f>VLOOKUP(A43,'2012-10'!A$5:Q$55,9,FALSE)</f>
        <v>26</v>
      </c>
      <c r="G43" s="62">
        <f>-(VLOOKUP(A43,'2012-10'!A$5:Q$55,9,FALSE)-VLOOKUP(A43,'2012-06'!A$5:Q$55,9,FALSE))</f>
        <v>2</v>
      </c>
      <c r="H43" s="58" t="str">
        <f t="shared" si="29"/>
        <v>627 (46%)</v>
      </c>
      <c r="I43" s="58">
        <f>VLOOKUP(A43,'2012-10'!A$5:Q$55,2,FALSE)</f>
        <v>627</v>
      </c>
      <c r="J43" s="70">
        <f>(ROUND(I43/VLOOKUP(A43,'2012-06'!A$5:Q$55,2),2)-1)*100</f>
        <v>46</v>
      </c>
      <c r="K43" s="58" t="str">
        <f t="shared" si="30"/>
        <v>41 (0)</v>
      </c>
      <c r="L43" s="58">
        <f>VLOOKUP(A43,'2012-10'!A$5:Q$55,3,FALSE)</f>
        <v>41</v>
      </c>
      <c r="M43" s="58">
        <f>-(VLOOKUP(A43,'2012-10'!A$5:Q$55,3,FALSE)-VLOOKUP(A43,'2012-06'!A$5:Q$55,3,FALSE))</f>
        <v>0</v>
      </c>
      <c r="N43" s="58" t="str">
        <f t="shared" si="31"/>
        <v>345 (18%)</v>
      </c>
      <c r="O43" s="58">
        <f>VLOOKUP(A43,'2012-10'!A$5:Q$55,4,FALSE)</f>
        <v>345</v>
      </c>
      <c r="P43" s="58">
        <f>(ROUND(O43/VLOOKUP(A43,'2012-06'!A$5:Q$55,4,FALSE),2)-1)*100</f>
        <v>17.999999999999993</v>
      </c>
      <c r="Q43" s="58" t="str">
        <f t="shared" si="32"/>
        <v>42 (-1)</v>
      </c>
      <c r="R43" s="58">
        <f>VLOOKUP(A43,'2012-10'!A$5:Q$55,5,FALSE)</f>
        <v>42</v>
      </c>
      <c r="S43" s="58">
        <f>-(VLOOKUP(A43,'2012-10'!A$5:Q$55,5,FALSE)-VLOOKUP(A43,'2012-06'!A$5:Q$55,5,FALSE))</f>
        <v>-1</v>
      </c>
      <c r="T43" s="58" t="str">
        <f t="shared" si="26"/>
        <v>282 (104%)</v>
      </c>
      <c r="U43" s="58">
        <f>VLOOKUP(A43,'2012-10'!A$5:Q$55,6,FALSE)</f>
        <v>282</v>
      </c>
      <c r="V43" s="58">
        <f>(ROUND(U43/VLOOKUP(A43,'2012-06'!A$5:Q$55,6,FALSE),2)-1)*100</f>
        <v>104</v>
      </c>
      <c r="W43" s="58" t="str">
        <f t="shared" si="24"/>
        <v>36 (2)</v>
      </c>
      <c r="X43" s="58">
        <f>VLOOKUP(A43,'2012-10'!A$5:Q$55,7,FALSE)</f>
        <v>36</v>
      </c>
      <c r="Y43" s="58">
        <f>-(VLOOKUP(A43,'2012-10'!A$5:Q$55,7,FALSE)-VLOOKUP(A43,'2012-06'!A$5:Q$55,7,FALSE))</f>
        <v>2</v>
      </c>
      <c r="Z43" s="58" t="s">
        <v>21</v>
      </c>
      <c r="AA43" s="58" t="s">
        <v>21</v>
      </c>
      <c r="AB43" s="58" t="s">
        <v>21</v>
      </c>
      <c r="AC43" s="58" t="s">
        <v>21</v>
      </c>
      <c r="AD43" s="58" t="str">
        <f>(VLOOKUP(A43,'2012-10'!A$5:Q$55,15,FALSE))</f>
        <v>.</v>
      </c>
      <c r="AE43" s="58" t="s">
        <v>21</v>
      </c>
      <c r="AF43" s="58" t="str">
        <f t="shared" si="15"/>
        <v>91% (18%)</v>
      </c>
      <c r="AG43" s="92">
        <f>ROUND((VLOOKUP(A43,'2012-10'!A$5:Q$55,12,FALSE)),2)</f>
        <v>0.91</v>
      </c>
      <c r="AH43" s="69">
        <f>(AG43*100)-ROUND((VLOOKUP(A43,'2012-06'!A$5:Q$55,12,FALSE)*100),0)</f>
        <v>18</v>
      </c>
      <c r="AI43" s="58" t="str">
        <f t="shared" si="18"/>
        <v>3 (3)</v>
      </c>
      <c r="AJ43" s="69">
        <f>VLOOKUP(A43,'2012-10'!A$5:Q$55,13,FALSE)</f>
        <v>3</v>
      </c>
      <c r="AK43" s="62">
        <f>-(VLOOKUP(A43,'2012-10'!A$5:Q$55,13,FALSE)-VLOOKUP(A43,'2012-06'!A$5:Q$55,13,FALSE))</f>
        <v>3</v>
      </c>
      <c r="AL43" s="58" t="str">
        <f t="shared" si="19"/>
        <v>10 (25%)</v>
      </c>
      <c r="AM43" s="58">
        <f>(VLOOKUP(A43,'2012-10'!A$5:Q$55,10,FALSE))</f>
        <v>10</v>
      </c>
      <c r="AN43" s="71">
        <f>(AM43/VLOOKUP(A43,'2012-06'!A$5:Q$55,10,FALSE)-1)*100</f>
        <v>25</v>
      </c>
      <c r="AO43" s="58" t="str">
        <f t="shared" si="20"/>
        <v>48 (-3)</v>
      </c>
      <c r="AP43" s="58">
        <f>VLOOKUP(A43,'2012-10'!A$5:Q$55,11,FALSE)</f>
        <v>48</v>
      </c>
      <c r="AQ43" s="58">
        <f>-(VLOOKUP(A43,'2012-10'!A$5:Q$55,11,FALSE)-VLOOKUP(A43,'2012-06'!A$5:Q$55,11,FALSE))</f>
        <v>-3</v>
      </c>
      <c r="AR43" s="58" t="s">
        <v>21</v>
      </c>
      <c r="AS43" s="58" t="s">
        <v>21</v>
      </c>
      <c r="AT43" s="58" t="s">
        <v>21</v>
      </c>
      <c r="AU43" s="58" t="s">
        <v>21</v>
      </c>
      <c r="AV43" s="55" t="s">
        <v>21</v>
      </c>
      <c r="AW43" s="55" t="s">
        <v>21</v>
      </c>
      <c r="AX43" s="36"/>
    </row>
    <row r="44" spans="1:50" ht="17.25">
      <c r="A44" s="57" t="s">
        <v>53</v>
      </c>
      <c r="B44" s="58" t="str">
        <f t="shared" si="14"/>
        <v>18% (3%)</v>
      </c>
      <c r="C44" s="92">
        <f>ROUND((VLOOKUP(A44,'2012-10'!A$5:Q$55,8,FALSE)),2)</f>
        <v>0.18</v>
      </c>
      <c r="D44" s="84">
        <f>(C44*100)-ROUND(VLOOKUP(A44,'2012-06'!A$5:Q$55,8,FALSE)*100,0)</f>
        <v>3</v>
      </c>
      <c r="E44" s="58" t="str">
        <f t="shared" si="28"/>
        <v>27 (-5)</v>
      </c>
      <c r="F44" s="69">
        <f>VLOOKUP(A44,'2012-10'!A$5:Q$55,9,FALSE)</f>
        <v>27</v>
      </c>
      <c r="G44" s="62">
        <f>-(VLOOKUP(A44,'2012-10'!A$5:Q$55,9,FALSE)-VLOOKUP(A44,'2012-06'!A$5:Q$55,9,FALSE))</f>
        <v>-5</v>
      </c>
      <c r="H44" s="58" t="str">
        <f t="shared" si="29"/>
        <v>2041 (22%)</v>
      </c>
      <c r="I44" s="58">
        <f>VLOOKUP(A44,'2012-10'!A$5:Q$55,2,FALSE)</f>
        <v>2041</v>
      </c>
      <c r="J44" s="70">
        <f>(ROUND(I44/VLOOKUP(A44,'2012-06'!A$5:Q$55,2),2)-1)*100</f>
        <v>21.999999999999996</v>
      </c>
      <c r="K44" s="58" t="str">
        <f t="shared" si="30"/>
        <v>27 (-2)</v>
      </c>
      <c r="L44" s="58">
        <f>VLOOKUP(A44,'2012-10'!A$5:Q$55,3,FALSE)</f>
        <v>27</v>
      </c>
      <c r="M44" s="58">
        <f>-(VLOOKUP(A44,'2012-10'!A$5:Q$55,3,FALSE)-VLOOKUP(A44,'2012-06'!A$5:Q$55,3,FALSE))</f>
        <v>-2</v>
      </c>
      <c r="N44" s="58" t="str">
        <f t="shared" si="31"/>
        <v>757 (51%)</v>
      </c>
      <c r="O44" s="58">
        <f>VLOOKUP(A44,'2012-10'!A$5:Q$55,4,FALSE)</f>
        <v>757</v>
      </c>
      <c r="P44" s="58">
        <f>(ROUND(O44/VLOOKUP(A44,'2012-06'!A$5:Q$55,4,FALSE),2)-1)*100</f>
        <v>51</v>
      </c>
      <c r="Q44" s="58" t="str">
        <f t="shared" si="32"/>
        <v>31 (1)</v>
      </c>
      <c r="R44" s="58">
        <f>VLOOKUP(A44,'2012-10'!A$5:Q$55,5,FALSE)</f>
        <v>31</v>
      </c>
      <c r="S44" s="58">
        <f>-(VLOOKUP(A44,'2012-10'!A$5:Q$55,5,FALSE)-VLOOKUP(A44,'2012-06'!A$5:Q$55,5,FALSE))</f>
        <v>1</v>
      </c>
      <c r="T44" s="58" t="str">
        <f t="shared" si="26"/>
        <v>1284 (9%)</v>
      </c>
      <c r="U44" s="58">
        <f>VLOOKUP(A44,'2012-10'!A$5:Q$55,6,FALSE)</f>
        <v>1284</v>
      </c>
      <c r="V44" s="58">
        <f>(ROUND(U44/VLOOKUP(A44,'2012-06'!A$5:Q$55,6,FALSE),2)-1)*100</f>
        <v>9.0000000000000071</v>
      </c>
      <c r="W44" s="58" t="str">
        <f t="shared" si="24"/>
        <v>19 (-6)</v>
      </c>
      <c r="X44" s="58">
        <f>VLOOKUP(A44,'2012-10'!A$5:Q$55,7,FALSE)</f>
        <v>19</v>
      </c>
      <c r="Y44" s="58">
        <f>-(VLOOKUP(A44,'2012-10'!A$5:Q$55,7,FALSE)-VLOOKUP(A44,'2012-06'!A$5:Q$55,7,FALSE))</f>
        <v>-6</v>
      </c>
      <c r="Z44" s="58" t="str">
        <f t="shared" ref="Z44:Z54" si="33">CONCATENATE(AA44," (",ROUND(AB44,0),"%)")</f>
        <v>438 (19%)</v>
      </c>
      <c r="AA44" s="58">
        <f>ROUND((VLOOKUP(A44,'2012-10'!A$5:Q$55,14,FALSE)),2)</f>
        <v>438</v>
      </c>
      <c r="AB44" s="58">
        <f>(ROUND(AA44/VLOOKUP(A44,'2012-06'!A$5:Q$55,14,FALSE),2)-1)*100</f>
        <v>18.999999999999993</v>
      </c>
      <c r="AC44" s="58" t="str">
        <f t="shared" ref="AC44:AC54" si="34">CONCATENATE(AD44," (",AE44,")")</f>
        <v>21 (-3)</v>
      </c>
      <c r="AD44" s="58">
        <f>(VLOOKUP(A44,'2012-10'!A$5:Q$55,15,FALSE))</f>
        <v>21</v>
      </c>
      <c r="AE44" s="58">
        <f>-((VLOOKUP(A44,'2012-10'!A$5:Q$55,15,FALSE))-(VLOOKUP(A44,'2012-06'!A$5:Q$55,15,FALSE)))</f>
        <v>-3</v>
      </c>
      <c r="AF44" s="58" t="str">
        <f t="shared" si="15"/>
        <v>65% (40%)</v>
      </c>
      <c r="AG44" s="92">
        <f>ROUND((VLOOKUP(A44,'2012-10'!A$5:Q$55,12,FALSE)),2)</f>
        <v>0.65</v>
      </c>
      <c r="AH44" s="69">
        <f>(AG44*100)-ROUND((VLOOKUP(A44,'2012-06'!A$5:Q$55,12,FALSE)*100),0)</f>
        <v>40</v>
      </c>
      <c r="AI44" s="58" t="str">
        <f t="shared" si="18"/>
        <v>29 (14)</v>
      </c>
      <c r="AJ44" s="69">
        <f>VLOOKUP(A44,'2012-10'!A$5:Q$55,13,FALSE)</f>
        <v>29</v>
      </c>
      <c r="AK44" s="62">
        <f>-(VLOOKUP(A44,'2012-10'!A$5:Q$55,13,FALSE)-VLOOKUP(A44,'2012-06'!A$5:Q$55,13,FALSE))</f>
        <v>14</v>
      </c>
      <c r="AL44" s="58" t="str">
        <f t="shared" si="19"/>
        <v>39 (160%)</v>
      </c>
      <c r="AM44" s="58">
        <f>(VLOOKUP(A44,'2012-10'!A$5:Q$55,10,FALSE))</f>
        <v>39</v>
      </c>
      <c r="AN44" s="71">
        <f>(AM44/VLOOKUP(A44,'2012-06'!A$5:Q$55,10,FALSE)-1)*100</f>
        <v>160</v>
      </c>
      <c r="AO44" s="58" t="str">
        <f t="shared" si="20"/>
        <v>30 (6)</v>
      </c>
      <c r="AP44" s="58">
        <f>VLOOKUP(A44,'2012-10'!A$5:Q$55,11,FALSE)</f>
        <v>30</v>
      </c>
      <c r="AQ44" s="58">
        <f>-(VLOOKUP(A44,'2012-10'!A$5:Q$55,11,FALSE)-VLOOKUP(A44,'2012-06'!A$5:Q$55,11,FALSE))</f>
        <v>6</v>
      </c>
      <c r="AR44" s="58" t="str">
        <f t="shared" ref="AR44:AR54" si="35">CONCATENATE(AS44," (",ROUND(AT44,0),"%)")</f>
        <v>17 (143%)</v>
      </c>
      <c r="AS44" s="58">
        <f>ROUND((VLOOKUP(A44,'2012-10'!A$5:Q$55,16,FALSE)),2)</f>
        <v>17</v>
      </c>
      <c r="AT44" s="58">
        <f>ROUND(((AS44/(VLOOKUP(A44,'2012-06'!A$5:Q$55,16,FALSE))-1)),2)*100</f>
        <v>143</v>
      </c>
      <c r="AU44" s="58" t="str">
        <f t="shared" ref="AU44:AU54" si="36">CONCATENATE(AV44," (",AW44,")")</f>
        <v>30 (6)</v>
      </c>
      <c r="AV44" s="55">
        <f>(VLOOKUP(A44,'2012-10'!A$5:Q$55,17,FALSE))</f>
        <v>30</v>
      </c>
      <c r="AW44" s="55">
        <f>-((VLOOKUP(A44,'2012-10'!A$5:Q$55,17,FALSE))-(VLOOKUP(A44,'2012-06'!A$5:Q$55,17,FALSE)))</f>
        <v>6</v>
      </c>
      <c r="AX44" s="36"/>
    </row>
    <row r="45" spans="1:50" ht="17.25">
      <c r="A45" s="57" t="s">
        <v>54</v>
      </c>
      <c r="B45" s="58" t="str">
        <f t="shared" si="14"/>
        <v>16% (5%)</v>
      </c>
      <c r="C45" s="92">
        <f>ROUND((VLOOKUP(A45,'2012-10'!A$5:Q$55,8,FALSE)),2)</f>
        <v>0.16</v>
      </c>
      <c r="D45" s="84">
        <f>(C45*100)-ROUND(VLOOKUP(A45,'2012-06'!A$5:Q$55,8,FALSE)*100,0)</f>
        <v>5</v>
      </c>
      <c r="E45" s="58" t="str">
        <f t="shared" si="28"/>
        <v>34 (1)</v>
      </c>
      <c r="F45" s="69">
        <f>VLOOKUP(A45,'2012-10'!A$5:Q$55,9,FALSE)</f>
        <v>34</v>
      </c>
      <c r="G45" s="62">
        <f>-(VLOOKUP(A45,'2012-10'!A$5:Q$55,9,FALSE)-VLOOKUP(A45,'2012-06'!A$5:Q$55,9,FALSE))</f>
        <v>1</v>
      </c>
      <c r="H45" s="58" t="str">
        <f t="shared" si="29"/>
        <v>394 (44%)</v>
      </c>
      <c r="I45" s="58">
        <f>VLOOKUP(A45,'2012-10'!A$5:Q$55,2,FALSE)</f>
        <v>394</v>
      </c>
      <c r="J45" s="70">
        <f>(ROUND(I45/VLOOKUP(A45,'2012-06'!A$5:Q$55,2),2)-1)*100</f>
        <v>43.999999999999993</v>
      </c>
      <c r="K45" s="58" t="str">
        <f t="shared" si="30"/>
        <v>44 (1)</v>
      </c>
      <c r="L45" s="58">
        <f>VLOOKUP(A45,'2012-10'!A$5:Q$55,3,FALSE)</f>
        <v>44</v>
      </c>
      <c r="M45" s="58">
        <f>-(VLOOKUP(A45,'2012-10'!A$5:Q$55,3,FALSE)-VLOOKUP(A45,'2012-06'!A$5:Q$55,3,FALSE))</f>
        <v>1</v>
      </c>
      <c r="N45" s="58" t="str">
        <f t="shared" si="31"/>
        <v>344 (53%)</v>
      </c>
      <c r="O45" s="58">
        <f>VLOOKUP(A45,'2012-10'!A$5:Q$55,4,FALSE)</f>
        <v>344</v>
      </c>
      <c r="P45" s="58">
        <f>(ROUND(O45/VLOOKUP(A45,'2012-06'!A$5:Q$55,4,FALSE),2)-1)*100</f>
        <v>53</v>
      </c>
      <c r="Q45" s="58" t="str">
        <f t="shared" si="32"/>
        <v>43 (0)</v>
      </c>
      <c r="R45" s="58">
        <f>VLOOKUP(A45,'2012-10'!A$5:Q$55,5,FALSE)</f>
        <v>43</v>
      </c>
      <c r="S45" s="58">
        <f>-(VLOOKUP(A45,'2012-10'!A$5:Q$55,5,FALSE)-VLOOKUP(A45,'2012-06'!A$5:Q$55,5,FALSE))</f>
        <v>0</v>
      </c>
      <c r="T45" s="58" t="str">
        <f t="shared" si="26"/>
        <v>50 (2%)</v>
      </c>
      <c r="U45" s="58">
        <f>VLOOKUP(A45,'2012-10'!A$5:Q$55,6,FALSE)</f>
        <v>50</v>
      </c>
      <c r="V45" s="58">
        <f>(ROUND(U45/VLOOKUP(A45,'2012-06'!A$5:Q$55,6,FALSE),2)-1)*100</f>
        <v>2.0000000000000018</v>
      </c>
      <c r="W45" s="58" t="str">
        <f t="shared" si="24"/>
        <v>46 (-6)</v>
      </c>
      <c r="X45" s="58">
        <f>VLOOKUP(A45,'2012-10'!A$5:Q$55,7,FALSE)</f>
        <v>46</v>
      </c>
      <c r="Y45" s="58">
        <f>-(VLOOKUP(A45,'2012-10'!A$5:Q$55,7,FALSE)-VLOOKUP(A45,'2012-06'!A$5:Q$55,7,FALSE))</f>
        <v>-6</v>
      </c>
      <c r="Z45" s="58" t="str">
        <f t="shared" si="33"/>
        <v>83 (20%)</v>
      </c>
      <c r="AA45" s="58">
        <f>ROUND((VLOOKUP(A45,'2012-10'!A$5:Q$55,14,FALSE)),2)</f>
        <v>83</v>
      </c>
      <c r="AB45" s="58">
        <f>(ROUND(AA45/VLOOKUP(A45,'2012-06'!A$5:Q$55,14,FALSE),2)-1)*100</f>
        <v>19.999999999999996</v>
      </c>
      <c r="AC45" s="58" t="str">
        <f t="shared" si="34"/>
        <v>41 (0)</v>
      </c>
      <c r="AD45" s="58">
        <f>(VLOOKUP(A45,'2012-10'!A$5:Q$55,15,FALSE))</f>
        <v>41</v>
      </c>
      <c r="AE45" s="58">
        <f>-((VLOOKUP(A45,'2012-10'!A$5:Q$55,15,FALSE))-(VLOOKUP(A45,'2012-06'!A$5:Q$55,15,FALSE)))</f>
        <v>0</v>
      </c>
      <c r="AF45" s="58" t="str">
        <f t="shared" si="15"/>
        <v>23% (8%)</v>
      </c>
      <c r="AG45" s="92">
        <f>ROUND((VLOOKUP(A45,'2012-10'!A$5:Q$55,12,FALSE)),2)</f>
        <v>0.23</v>
      </c>
      <c r="AH45" s="69">
        <f>(AG45*100)-ROUND((VLOOKUP(A45,'2012-06'!A$5:Q$55,12,FALSE)*100),0)</f>
        <v>8</v>
      </c>
      <c r="AI45" s="58" t="str">
        <f t="shared" si="18"/>
        <v>50 (-3)</v>
      </c>
      <c r="AJ45" s="69">
        <f>VLOOKUP(A45,'2012-10'!A$5:Q$55,13,FALSE)</f>
        <v>50</v>
      </c>
      <c r="AK45" s="62">
        <f>-(VLOOKUP(A45,'2012-10'!A$5:Q$55,13,FALSE)-VLOOKUP(A45,'2012-06'!A$5:Q$55,13,FALSE))</f>
        <v>-3</v>
      </c>
      <c r="AL45" s="58" t="str">
        <f t="shared" si="19"/>
        <v>14 (56%)</v>
      </c>
      <c r="AM45" s="58">
        <f>(VLOOKUP(A45,'2012-10'!A$5:Q$55,10,FALSE))</f>
        <v>14</v>
      </c>
      <c r="AN45" s="71">
        <f>(AM45/VLOOKUP(A45,'2012-06'!A$5:Q$55,10,FALSE)-1)*100</f>
        <v>55.555555555555557</v>
      </c>
      <c r="AO45" s="58" t="str">
        <f t="shared" si="20"/>
        <v>41 (1)</v>
      </c>
      <c r="AP45" s="58">
        <f>VLOOKUP(A45,'2012-10'!A$5:Q$55,11,FALSE)</f>
        <v>41</v>
      </c>
      <c r="AQ45" s="58">
        <f>-(VLOOKUP(A45,'2012-10'!A$5:Q$55,11,FALSE)-VLOOKUP(A45,'2012-06'!A$5:Q$55,11,FALSE))</f>
        <v>1</v>
      </c>
      <c r="AR45" s="58" t="str">
        <f t="shared" si="35"/>
        <v>10 (43%)</v>
      </c>
      <c r="AS45" s="58">
        <f>ROUND((VLOOKUP(A45,'2012-10'!A$5:Q$55,16,FALSE)),2)</f>
        <v>10</v>
      </c>
      <c r="AT45" s="58">
        <f>ROUND(((AS45/(VLOOKUP(A45,'2012-06'!A$5:Q$55,16,FALSE))-1)),2)*100</f>
        <v>43</v>
      </c>
      <c r="AU45" s="58" t="str">
        <f t="shared" si="36"/>
        <v>37 (-1)</v>
      </c>
      <c r="AV45" s="55">
        <f>(VLOOKUP(A45,'2012-10'!A$5:Q$55,17,FALSE))</f>
        <v>37</v>
      </c>
      <c r="AW45" s="55">
        <f>-((VLOOKUP(A45,'2012-10'!A$5:Q$55,17,FALSE))-(VLOOKUP(A45,'2012-06'!A$5:Q$55,17,FALSE)))</f>
        <v>-1</v>
      </c>
      <c r="AX45" s="36"/>
    </row>
    <row r="46" spans="1:50" ht="17.25">
      <c r="A46" s="57" t="s">
        <v>55</v>
      </c>
      <c r="B46" s="58" t="str">
        <f t="shared" si="14"/>
        <v>22% (5%)</v>
      </c>
      <c r="C46" s="92">
        <f>ROUND((VLOOKUP(A46,'2012-10'!A$5:Q$55,8,FALSE)),2)</f>
        <v>0.22</v>
      </c>
      <c r="D46" s="84">
        <f>(C46*100)-ROUND(VLOOKUP(A46,'2012-06'!A$5:Q$55,8,FALSE)*100,0)</f>
        <v>5</v>
      </c>
      <c r="E46" s="58" t="str">
        <f t="shared" si="28"/>
        <v>17 (-1)</v>
      </c>
      <c r="F46" s="69">
        <f>VLOOKUP(A46,'2012-10'!A$5:Q$55,9,FALSE)</f>
        <v>17</v>
      </c>
      <c r="G46" s="62">
        <f>-(VLOOKUP(A46,'2012-10'!A$5:Q$55,9,FALSE)-VLOOKUP(A46,'2012-06'!A$5:Q$55,9,FALSE))</f>
        <v>-1</v>
      </c>
      <c r="H46" s="58" t="str">
        <f t="shared" si="29"/>
        <v>3761 (26%)</v>
      </c>
      <c r="I46" s="58">
        <f>VLOOKUP(A46,'2012-10'!A$5:Q$55,2,FALSE)</f>
        <v>3761</v>
      </c>
      <c r="J46" s="70">
        <f>(ROUND(I46/VLOOKUP(A46,'2012-06'!A$5:Q$55,2),2)-1)*100</f>
        <v>26</v>
      </c>
      <c r="K46" s="58" t="str">
        <f t="shared" si="30"/>
        <v>14 (-3)</v>
      </c>
      <c r="L46" s="58">
        <f>VLOOKUP(A46,'2012-10'!A$5:Q$55,3,FALSE)</f>
        <v>14</v>
      </c>
      <c r="M46" s="58">
        <f>-(VLOOKUP(A46,'2012-10'!A$5:Q$55,3,FALSE)-VLOOKUP(A46,'2012-06'!A$5:Q$55,3,FALSE))</f>
        <v>-3</v>
      </c>
      <c r="N46" s="58" t="str">
        <f t="shared" si="31"/>
        <v>1582 (46%)</v>
      </c>
      <c r="O46" s="58">
        <f>VLOOKUP(A46,'2012-10'!A$5:Q$55,4,FALSE)</f>
        <v>1582</v>
      </c>
      <c r="P46" s="58">
        <f>(ROUND(O46/VLOOKUP(A46,'2012-06'!A$5:Q$55,4,FALSE),2)-1)*100</f>
        <v>46</v>
      </c>
      <c r="Q46" s="58" t="str">
        <f t="shared" si="32"/>
        <v>20 (1)</v>
      </c>
      <c r="R46" s="58">
        <f>VLOOKUP(A46,'2012-10'!A$5:Q$55,5,FALSE)</f>
        <v>20</v>
      </c>
      <c r="S46" s="58">
        <f>-(VLOOKUP(A46,'2012-10'!A$5:Q$55,5,FALSE)-VLOOKUP(A46,'2012-06'!A$5:Q$55,5,FALSE))</f>
        <v>1</v>
      </c>
      <c r="T46" s="58" t="str">
        <f t="shared" si="26"/>
        <v>2179 (15%)</v>
      </c>
      <c r="U46" s="58">
        <f>VLOOKUP(A46,'2012-10'!A$5:Q$55,6,FALSE)</f>
        <v>2179</v>
      </c>
      <c r="V46" s="58">
        <f>(ROUND(U46/VLOOKUP(A46,'2012-06'!A$5:Q$55,6,FALSE),2)-1)*100</f>
        <v>14.999999999999991</v>
      </c>
      <c r="W46" s="58" t="str">
        <f t="shared" si="24"/>
        <v>9 (-2)</v>
      </c>
      <c r="X46" s="58">
        <f>VLOOKUP(A46,'2012-10'!A$5:Q$55,7,FALSE)</f>
        <v>9</v>
      </c>
      <c r="Y46" s="58">
        <f>-(VLOOKUP(A46,'2012-10'!A$5:Q$55,7,FALSE)-VLOOKUP(A46,'2012-06'!A$5:Q$55,7,FALSE))</f>
        <v>-2</v>
      </c>
      <c r="Z46" s="58" t="str">
        <f t="shared" si="33"/>
        <v>723 (26%)</v>
      </c>
      <c r="AA46" s="58">
        <f>ROUND((VLOOKUP(A46,'2012-10'!A$5:Q$55,14,FALSE)),2)</f>
        <v>723</v>
      </c>
      <c r="AB46" s="58">
        <f>(ROUND(AA46/VLOOKUP(A46,'2012-06'!A$5:Q$55,14,FALSE),2)-1)*100</f>
        <v>26</v>
      </c>
      <c r="AC46" s="58" t="str">
        <f t="shared" si="34"/>
        <v>8 (-1)</v>
      </c>
      <c r="AD46" s="58">
        <f>(VLOOKUP(A46,'2012-10'!A$5:Q$55,15,FALSE))</f>
        <v>8</v>
      </c>
      <c r="AE46" s="58">
        <f>-((VLOOKUP(A46,'2012-10'!A$5:Q$55,15,FALSE))-(VLOOKUP(A46,'2012-06'!A$5:Q$55,15,FALSE)))</f>
        <v>-1</v>
      </c>
      <c r="AF46" s="58" t="str">
        <f t="shared" si="15"/>
        <v>64% (6%)</v>
      </c>
      <c r="AG46" s="92">
        <f>ROUND((VLOOKUP(A46,'2012-10'!A$5:Q$55,12,FALSE)),2)</f>
        <v>0.64</v>
      </c>
      <c r="AH46" s="69">
        <f>(AG46*100)-ROUND((VLOOKUP(A46,'2012-06'!A$5:Q$55,12,FALSE)*100),0)</f>
        <v>6</v>
      </c>
      <c r="AI46" s="58" t="str">
        <f t="shared" si="18"/>
        <v>33 (-10)</v>
      </c>
      <c r="AJ46" s="69">
        <f>VLOOKUP(A46,'2012-10'!A$5:Q$55,13,FALSE)</f>
        <v>33</v>
      </c>
      <c r="AK46" s="62">
        <f>-(VLOOKUP(A46,'2012-10'!A$5:Q$55,13,FALSE)-VLOOKUP(A46,'2012-06'!A$5:Q$55,13,FALSE))</f>
        <v>-10</v>
      </c>
      <c r="AL46" s="58" t="str">
        <f t="shared" si="19"/>
        <v>77 (12%)</v>
      </c>
      <c r="AM46" s="58">
        <f>(VLOOKUP(A46,'2012-10'!A$5:Q$55,10,FALSE))</f>
        <v>77</v>
      </c>
      <c r="AN46" s="71">
        <f>(AM46/VLOOKUP(A46,'2012-06'!A$5:Q$55,10,FALSE)-1)*100</f>
        <v>11.594202898550732</v>
      </c>
      <c r="AO46" s="58" t="str">
        <f t="shared" si="20"/>
        <v>19 (-4)</v>
      </c>
      <c r="AP46" s="58">
        <f>VLOOKUP(A46,'2012-10'!A$5:Q$55,11,FALSE)</f>
        <v>19</v>
      </c>
      <c r="AQ46" s="58">
        <f>-(VLOOKUP(A46,'2012-10'!A$5:Q$55,11,FALSE)-VLOOKUP(A46,'2012-06'!A$5:Q$55,11,FALSE))</f>
        <v>-4</v>
      </c>
      <c r="AR46" s="58" t="str">
        <f t="shared" si="35"/>
        <v>36 (6%)</v>
      </c>
      <c r="AS46" s="58">
        <f>ROUND((VLOOKUP(A46,'2012-10'!A$5:Q$55,16,FALSE)),2)</f>
        <v>36</v>
      </c>
      <c r="AT46" s="58">
        <f>ROUND(((AS46/(VLOOKUP(A46,'2012-06'!A$5:Q$55,16,FALSE))-1)),2)*100</f>
        <v>6</v>
      </c>
      <c r="AU46" s="58" t="str">
        <f t="shared" si="36"/>
        <v>11 (-2)</v>
      </c>
      <c r="AV46" s="55">
        <f>(VLOOKUP(A46,'2012-10'!A$5:Q$55,17,FALSE))</f>
        <v>11</v>
      </c>
      <c r="AW46" s="55">
        <f>-((VLOOKUP(A46,'2012-10'!A$5:Q$55,17,FALSE))-(VLOOKUP(A46,'2012-06'!A$5:Q$55,17,FALSE)))</f>
        <v>-2</v>
      </c>
      <c r="AX46" s="36"/>
    </row>
    <row r="47" spans="1:50" ht="17.25">
      <c r="A47" s="57" t="s">
        <v>56</v>
      </c>
      <c r="B47" s="58" t="str">
        <f t="shared" si="14"/>
        <v>19% (4%)</v>
      </c>
      <c r="C47" s="92">
        <f>ROUND((VLOOKUP(A47,'2012-10'!A$5:Q$55,8,FALSE)),2)</f>
        <v>0.19</v>
      </c>
      <c r="D47" s="84">
        <f>(C47*100)-ROUND(VLOOKUP(A47,'2012-06'!A$5:Q$55,8,FALSE)*100,0)</f>
        <v>4</v>
      </c>
      <c r="E47" s="58" t="str">
        <f t="shared" si="28"/>
        <v>22 (-1)</v>
      </c>
      <c r="F47" s="69">
        <f>VLOOKUP(A47,'2012-10'!A$5:Q$55,9,FALSE)</f>
        <v>22</v>
      </c>
      <c r="G47" s="62">
        <f>-(VLOOKUP(A47,'2012-10'!A$5:Q$55,9,FALSE)-VLOOKUP(A47,'2012-06'!A$5:Q$55,9,FALSE))</f>
        <v>-1</v>
      </c>
      <c r="H47" s="58" t="str">
        <f t="shared" si="29"/>
        <v>10084 (27%)</v>
      </c>
      <c r="I47" s="58">
        <f>VLOOKUP(A47,'2012-10'!A$5:Q$55,2,FALSE)</f>
        <v>10084</v>
      </c>
      <c r="J47" s="70">
        <f>(ROUND(I47/VLOOKUP(A47,'2012-06'!A$5:Q$55,2),2)-1)*100</f>
        <v>27</v>
      </c>
      <c r="K47" s="58" t="str">
        <f t="shared" si="30"/>
        <v>2 (0)</v>
      </c>
      <c r="L47" s="58">
        <f>VLOOKUP(A47,'2012-10'!A$5:Q$55,3,FALSE)</f>
        <v>2</v>
      </c>
      <c r="M47" s="58">
        <f>-(VLOOKUP(A47,'2012-10'!A$5:Q$55,3,FALSE)-VLOOKUP(A47,'2012-06'!A$5:Q$55,3,FALSE))</f>
        <v>0</v>
      </c>
      <c r="N47" s="58" t="str">
        <f t="shared" si="31"/>
        <v>5455 (37%)</v>
      </c>
      <c r="O47" s="58">
        <f>VLOOKUP(A47,'2012-10'!A$5:Q$55,4,FALSE)</f>
        <v>5455</v>
      </c>
      <c r="P47" s="58">
        <f>(ROUND(O47/VLOOKUP(A47,'2012-06'!A$5:Q$55,4,FALSE),2)-1)*100</f>
        <v>37.000000000000014</v>
      </c>
      <c r="Q47" s="58" t="str">
        <f t="shared" si="32"/>
        <v>3 (-1)</v>
      </c>
      <c r="R47" s="58">
        <f>VLOOKUP(A47,'2012-10'!A$5:Q$55,5,FALSE)</f>
        <v>3</v>
      </c>
      <c r="S47" s="58">
        <f>-(VLOOKUP(A47,'2012-10'!A$5:Q$55,5,FALSE)-VLOOKUP(A47,'2012-06'!A$5:Q$55,5,FALSE))</f>
        <v>-1</v>
      </c>
      <c r="T47" s="58" t="str">
        <f t="shared" si="26"/>
        <v>4629 (18%)</v>
      </c>
      <c r="U47" s="58">
        <f>VLOOKUP(A47,'2012-10'!A$5:Q$55,6,FALSE)</f>
        <v>4629</v>
      </c>
      <c r="V47" s="58">
        <f>(ROUND(U47/VLOOKUP(A47,'2012-06'!A$5:Q$55,6,FALSE),2)-1)*100</f>
        <v>17.999999999999993</v>
      </c>
      <c r="W47" s="58" t="str">
        <f t="shared" si="24"/>
        <v>2 (-1)</v>
      </c>
      <c r="X47" s="58">
        <f>VLOOKUP(A47,'2012-10'!A$5:Q$55,7,FALSE)</f>
        <v>2</v>
      </c>
      <c r="Y47" s="58">
        <f>-(VLOOKUP(A47,'2012-10'!A$5:Q$55,7,FALSE)-VLOOKUP(A47,'2012-06'!A$5:Q$55,7,FALSE))</f>
        <v>-1</v>
      </c>
      <c r="Z47" s="58" t="str">
        <f t="shared" si="33"/>
        <v>750 (28%)</v>
      </c>
      <c r="AA47" s="58">
        <f>ROUND((VLOOKUP(A47,'2012-10'!A$5:Q$55,14,FALSE)),2)</f>
        <v>750</v>
      </c>
      <c r="AB47" s="58">
        <f>(ROUND(AA47/VLOOKUP(A47,'2012-06'!A$5:Q$55,14,FALSE),2)-1)*100</f>
        <v>28.000000000000004</v>
      </c>
      <c r="AC47" s="58" t="str">
        <f t="shared" si="34"/>
        <v>7 (-1)</v>
      </c>
      <c r="AD47" s="58">
        <f>(VLOOKUP(A47,'2012-10'!A$5:Q$55,15,FALSE))</f>
        <v>7</v>
      </c>
      <c r="AE47" s="58">
        <f>-((VLOOKUP(A47,'2012-10'!A$5:Q$55,15,FALSE))-(VLOOKUP(A47,'2012-06'!A$5:Q$55,15,FALSE)))</f>
        <v>-1</v>
      </c>
      <c r="AF47" s="58" t="str">
        <f t="shared" si="15"/>
        <v>70% (8%)</v>
      </c>
      <c r="AG47" s="92">
        <f>ROUND((VLOOKUP(A47,'2012-10'!A$5:Q$55,12,FALSE)),2)</f>
        <v>0.7</v>
      </c>
      <c r="AH47" s="69">
        <f>(AG47*100)-ROUND((VLOOKUP(A47,'2012-06'!A$5:Q$55,12,FALSE)*100),0)</f>
        <v>8</v>
      </c>
      <c r="AI47" s="58" t="str">
        <f t="shared" si="18"/>
        <v>22 (-5)</v>
      </c>
      <c r="AJ47" s="69">
        <f>VLOOKUP(A47,'2012-10'!A$5:Q$55,13,FALSE)</f>
        <v>22</v>
      </c>
      <c r="AK47" s="62">
        <f>-(VLOOKUP(A47,'2012-10'!A$5:Q$55,13,FALSE)-VLOOKUP(A47,'2012-06'!A$5:Q$55,13,FALSE))</f>
        <v>-5</v>
      </c>
      <c r="AL47" s="58" t="str">
        <f t="shared" si="19"/>
        <v>289 (12%)</v>
      </c>
      <c r="AM47" s="58">
        <f>(VLOOKUP(A47,'2012-10'!A$5:Q$55,10,FALSE))</f>
        <v>289</v>
      </c>
      <c r="AN47" s="71">
        <f>(AM47/VLOOKUP(A47,'2012-06'!A$5:Q$55,10,FALSE)-1)*100</f>
        <v>12.015503875968992</v>
      </c>
      <c r="AO47" s="58" t="str">
        <f t="shared" si="20"/>
        <v>1 (0)</v>
      </c>
      <c r="AP47" s="58">
        <f>VLOOKUP(A47,'2012-10'!A$5:Q$55,11,FALSE)</f>
        <v>1</v>
      </c>
      <c r="AQ47" s="58">
        <f>-(VLOOKUP(A47,'2012-10'!A$5:Q$55,11,FALSE)-VLOOKUP(A47,'2012-06'!A$5:Q$55,11,FALSE))</f>
        <v>0</v>
      </c>
      <c r="AR47" s="58" t="str">
        <f t="shared" si="35"/>
        <v>110 (15%)</v>
      </c>
      <c r="AS47" s="58">
        <f>ROUND((VLOOKUP(A47,'2012-10'!A$5:Q$55,16,FALSE)),2)</f>
        <v>110</v>
      </c>
      <c r="AT47" s="58">
        <f>ROUND(((AS47/(VLOOKUP(A47,'2012-06'!A$5:Q$55,16,FALSE))-1)),2)*100</f>
        <v>15</v>
      </c>
      <c r="AU47" s="58" t="str">
        <f t="shared" si="36"/>
        <v>1 (0)</v>
      </c>
      <c r="AV47" s="55">
        <f>(VLOOKUP(A47,'2012-10'!A$5:Q$55,17,FALSE))</f>
        <v>1</v>
      </c>
      <c r="AW47" s="55">
        <f>-((VLOOKUP(A47,'2012-10'!A$5:Q$55,17,FALSE))-(VLOOKUP(A47,'2012-06'!A$5:Q$55,17,FALSE)))</f>
        <v>0</v>
      </c>
      <c r="AX47" s="36"/>
    </row>
    <row r="48" spans="1:50" ht="17.25">
      <c r="A48" s="57" t="s">
        <v>57</v>
      </c>
      <c r="B48" s="58" t="str">
        <f t="shared" si="14"/>
        <v>10% (1%)</v>
      </c>
      <c r="C48" s="92">
        <f>ROUND((VLOOKUP(A48,'2012-10'!A$5:Q$55,8,FALSE)),2)</f>
        <v>0.1</v>
      </c>
      <c r="D48" s="84">
        <f>(C48*100)-ROUND(VLOOKUP(A48,'2012-06'!A$5:Q$55,8,FALSE)*100,0)</f>
        <v>1</v>
      </c>
      <c r="E48" s="58" t="str">
        <f t="shared" si="28"/>
        <v>49 (-9)</v>
      </c>
      <c r="F48" s="69">
        <f>VLOOKUP(A48,'2012-10'!A$5:Q$55,9,FALSE)</f>
        <v>49</v>
      </c>
      <c r="G48" s="62">
        <f>-(VLOOKUP(A48,'2012-10'!A$5:Q$55,9,FALSE)-VLOOKUP(A48,'2012-06'!A$5:Q$55,9,FALSE))</f>
        <v>-9</v>
      </c>
      <c r="H48" s="58" t="str">
        <f t="shared" si="29"/>
        <v>711 (17%)</v>
      </c>
      <c r="I48" s="58">
        <f>VLOOKUP(A48,'2012-10'!A$5:Q$55,2,FALSE)</f>
        <v>711</v>
      </c>
      <c r="J48" s="70">
        <f>(ROUND(I48/VLOOKUP(A48,'2012-06'!A$5:Q$55,2),2)-1)*100</f>
        <v>16.999999999999993</v>
      </c>
      <c r="K48" s="58" t="str">
        <f t="shared" si="30"/>
        <v>39 (0)</v>
      </c>
      <c r="L48" s="58">
        <f>VLOOKUP(A48,'2012-10'!A$5:Q$55,3,FALSE)</f>
        <v>39</v>
      </c>
      <c r="M48" s="58">
        <f>-(VLOOKUP(A48,'2012-10'!A$5:Q$55,3,FALSE)-VLOOKUP(A48,'2012-06'!A$5:Q$55,3,FALSE))</f>
        <v>0</v>
      </c>
      <c r="N48" s="58" t="str">
        <f t="shared" si="31"/>
        <v>474 (17%)</v>
      </c>
      <c r="O48" s="58">
        <f>VLOOKUP(A48,'2012-10'!A$5:Q$55,4,FALSE)</f>
        <v>474</v>
      </c>
      <c r="P48" s="58">
        <f>(ROUND(O48/VLOOKUP(A48,'2012-06'!A$5:Q$55,4,FALSE),2)-1)*100</f>
        <v>16.999999999999993</v>
      </c>
      <c r="Q48" s="58" t="str">
        <f t="shared" si="32"/>
        <v>38 (-2)</v>
      </c>
      <c r="R48" s="58">
        <f>VLOOKUP(A48,'2012-10'!A$5:Q$55,5,FALSE)</f>
        <v>38</v>
      </c>
      <c r="S48" s="58">
        <f>-(VLOOKUP(A48,'2012-10'!A$5:Q$55,5,FALSE)-VLOOKUP(A48,'2012-06'!A$5:Q$55,5,FALSE))</f>
        <v>-2</v>
      </c>
      <c r="T48" s="58" t="str">
        <f t="shared" si="26"/>
        <v>237 (17%)</v>
      </c>
      <c r="U48" s="58">
        <f>VLOOKUP(A48,'2012-10'!A$5:Q$55,6,FALSE)</f>
        <v>237</v>
      </c>
      <c r="V48" s="58">
        <f>(ROUND(U48/VLOOKUP(A48,'2012-06'!A$5:Q$55,6,FALSE),2)-1)*100</f>
        <v>16.999999999999993</v>
      </c>
      <c r="W48" s="58" t="str">
        <f t="shared" si="24"/>
        <v>40 (-3)</v>
      </c>
      <c r="X48" s="58">
        <f>VLOOKUP(A48,'2012-10'!A$5:Q$55,7,FALSE)</f>
        <v>40</v>
      </c>
      <c r="Y48" s="58">
        <f>-(VLOOKUP(A48,'2012-10'!A$5:Q$55,7,FALSE)-VLOOKUP(A48,'2012-06'!A$5:Q$55,7,FALSE))</f>
        <v>-3</v>
      </c>
      <c r="Z48" s="58" t="str">
        <f t="shared" si="33"/>
        <v>73 (16%)</v>
      </c>
      <c r="AA48" s="58">
        <f>ROUND((VLOOKUP(A48,'2012-10'!A$5:Q$55,14,FALSE)),2)</f>
        <v>73</v>
      </c>
      <c r="AB48" s="58">
        <f>(ROUND(AA48/VLOOKUP(A48,'2012-06'!A$5:Q$55,14,FALSE),2)-1)*100</f>
        <v>15.999999999999993</v>
      </c>
      <c r="AC48" s="58" t="str">
        <f t="shared" si="34"/>
        <v>43 (-1)</v>
      </c>
      <c r="AD48" s="58">
        <f>(VLOOKUP(A48,'2012-10'!A$5:Q$55,15,FALSE))</f>
        <v>43</v>
      </c>
      <c r="AE48" s="58">
        <f>-((VLOOKUP(A48,'2012-10'!A$5:Q$55,15,FALSE))-(VLOOKUP(A48,'2012-06'!A$5:Q$55,15,FALSE)))</f>
        <v>-1</v>
      </c>
      <c r="AF48" s="58" t="str">
        <f t="shared" si="15"/>
        <v>33% (3%)</v>
      </c>
      <c r="AG48" s="92">
        <f>ROUND((VLOOKUP(A48,'2012-10'!A$5:Q$55,12,FALSE)),2)</f>
        <v>0.33</v>
      </c>
      <c r="AH48" s="69">
        <f>(AG48*100)-ROUND((VLOOKUP(A48,'2012-06'!A$5:Q$55,12,FALSE)*100),0)</f>
        <v>3</v>
      </c>
      <c r="AI48" s="58" t="str">
        <f t="shared" si="18"/>
        <v>46 (-6)</v>
      </c>
      <c r="AJ48" s="69">
        <f>VLOOKUP(A48,'2012-10'!A$5:Q$55,13,FALSE)</f>
        <v>46</v>
      </c>
      <c r="AK48" s="62">
        <f>-(VLOOKUP(A48,'2012-10'!A$5:Q$55,13,FALSE)-VLOOKUP(A48,'2012-06'!A$5:Q$55,13,FALSE))</f>
        <v>-6</v>
      </c>
      <c r="AL48" s="58" t="str">
        <f t="shared" si="19"/>
        <v>14 (8%)</v>
      </c>
      <c r="AM48" s="58">
        <f>(VLOOKUP(A48,'2012-10'!A$5:Q$55,10,FALSE))</f>
        <v>14</v>
      </c>
      <c r="AN48" s="71">
        <f>(AM48/VLOOKUP(A48,'2012-06'!A$5:Q$55,10,FALSE)-1)*100</f>
        <v>7.6923076923076872</v>
      </c>
      <c r="AO48" s="58" t="str">
        <f t="shared" si="20"/>
        <v>41 (-3)</v>
      </c>
      <c r="AP48" s="58">
        <f>VLOOKUP(A48,'2012-10'!A$5:Q$55,11,FALSE)</f>
        <v>41</v>
      </c>
      <c r="AQ48" s="58">
        <f>-(VLOOKUP(A48,'2012-10'!A$5:Q$55,11,FALSE)-VLOOKUP(A48,'2012-06'!A$5:Q$55,11,FALSE))</f>
        <v>-3</v>
      </c>
      <c r="AR48" s="58" t="str">
        <f t="shared" si="35"/>
        <v>5 (25%)</v>
      </c>
      <c r="AS48" s="58">
        <f>ROUND((VLOOKUP(A48,'2012-10'!A$5:Q$55,16,FALSE)),2)</f>
        <v>5</v>
      </c>
      <c r="AT48" s="58">
        <f>ROUND(((AS48/(VLOOKUP(A48,'2012-06'!A$5:Q$55,16,FALSE))-1)),2)*100</f>
        <v>25</v>
      </c>
      <c r="AU48" s="58" t="str">
        <f t="shared" si="36"/>
        <v>41 (-2)</v>
      </c>
      <c r="AV48" s="55">
        <f>(VLOOKUP(A48,'2012-10'!A$5:Q$55,17,FALSE))</f>
        <v>41</v>
      </c>
      <c r="AW48" s="55">
        <f>-((VLOOKUP(A48,'2012-10'!A$5:Q$55,17,FALSE))-(VLOOKUP(A48,'2012-06'!A$5:Q$55,17,FALSE)))</f>
        <v>-2</v>
      </c>
      <c r="AX48" s="36"/>
    </row>
    <row r="49" spans="1:50" ht="17.25">
      <c r="A49" s="57" t="s">
        <v>58</v>
      </c>
      <c r="B49" s="58" t="str">
        <f t="shared" si="14"/>
        <v>19% (4%)</v>
      </c>
      <c r="C49" s="92">
        <f>ROUND((VLOOKUP(A49,'2012-10'!A$5:Q$55,8,FALSE)),2)</f>
        <v>0.19</v>
      </c>
      <c r="D49" s="84">
        <f>(C49*100)-ROUND(VLOOKUP(A49,'2012-06'!A$5:Q$55,8,FALSE)*100,0)</f>
        <v>4</v>
      </c>
      <c r="E49" s="58" t="str">
        <f t="shared" si="28"/>
        <v>23 (-4)</v>
      </c>
      <c r="F49" s="69">
        <f>VLOOKUP(A49,'2012-10'!A$5:Q$55,9,FALSE)</f>
        <v>23</v>
      </c>
      <c r="G49" s="62">
        <f>-(VLOOKUP(A49,'2012-10'!A$5:Q$55,9,FALSE)-VLOOKUP(A49,'2012-06'!A$5:Q$55,9,FALSE))</f>
        <v>-4</v>
      </c>
      <c r="H49" s="58" t="str">
        <f t="shared" si="29"/>
        <v>387 (24%)</v>
      </c>
      <c r="I49" s="58">
        <f>VLOOKUP(A49,'2012-10'!A$5:Q$55,2,FALSE)</f>
        <v>387</v>
      </c>
      <c r="J49" s="70">
        <f>(ROUND(I49/VLOOKUP(A49,'2012-06'!A$5:Q$55,2),2)-1)*100</f>
        <v>24</v>
      </c>
      <c r="K49" s="58" t="str">
        <f t="shared" si="30"/>
        <v>45 (-1)</v>
      </c>
      <c r="L49" s="58">
        <f>VLOOKUP(A49,'2012-10'!A$5:Q$55,3,FALSE)</f>
        <v>45</v>
      </c>
      <c r="M49" s="58">
        <f>-(VLOOKUP(A49,'2012-10'!A$5:Q$55,3,FALSE)-VLOOKUP(A49,'2012-06'!A$5:Q$55,3,FALSE))</f>
        <v>-1</v>
      </c>
      <c r="N49" s="58" t="str">
        <f t="shared" si="31"/>
        <v>99 (32%)</v>
      </c>
      <c r="O49" s="58">
        <f>VLOOKUP(A49,'2012-10'!A$5:Q$55,4,FALSE)</f>
        <v>99</v>
      </c>
      <c r="P49" s="58">
        <f>(ROUND(O49/VLOOKUP(A49,'2012-06'!A$5:Q$55,4,FALSE),2)-1)*100</f>
        <v>32.000000000000007</v>
      </c>
      <c r="Q49" s="58" t="str">
        <f t="shared" si="32"/>
        <v>49 (0)</v>
      </c>
      <c r="R49" s="58">
        <f>VLOOKUP(A49,'2012-10'!A$5:Q$55,5,FALSE)</f>
        <v>49</v>
      </c>
      <c r="S49" s="58">
        <f>-(VLOOKUP(A49,'2012-10'!A$5:Q$55,5,FALSE)-VLOOKUP(A49,'2012-06'!A$5:Q$55,5,FALSE))</f>
        <v>0</v>
      </c>
      <c r="T49" s="58" t="str">
        <f t="shared" si="26"/>
        <v>288 (21%)</v>
      </c>
      <c r="U49" s="58">
        <f>VLOOKUP(A49,'2012-10'!A$5:Q$55,6,FALSE)</f>
        <v>288</v>
      </c>
      <c r="V49" s="58">
        <f>(ROUND(U49/VLOOKUP(A49,'2012-06'!A$5:Q$55,6,FALSE),2)-1)*100</f>
        <v>20.999999999999996</v>
      </c>
      <c r="W49" s="58" t="str">
        <f t="shared" si="24"/>
        <v>35 (-1)</v>
      </c>
      <c r="X49" s="58">
        <f>VLOOKUP(A49,'2012-10'!A$5:Q$55,7,FALSE)</f>
        <v>35</v>
      </c>
      <c r="Y49" s="58">
        <f>-(VLOOKUP(A49,'2012-10'!A$5:Q$55,7,FALSE)-VLOOKUP(A49,'2012-06'!A$5:Q$55,7,FALSE))</f>
        <v>-1</v>
      </c>
      <c r="Z49" s="58" t="str">
        <f t="shared" si="33"/>
        <v>263 (21%)</v>
      </c>
      <c r="AA49" s="58">
        <f>ROUND((VLOOKUP(A49,'2012-10'!A$5:Q$55,14,FALSE)),2)</f>
        <v>263</v>
      </c>
      <c r="AB49" s="58">
        <f>(ROUND(AA49/VLOOKUP(A49,'2012-06'!A$5:Q$55,14,FALSE),2)-1)*100</f>
        <v>20.999999999999996</v>
      </c>
      <c r="AC49" s="58" t="str">
        <f t="shared" si="34"/>
        <v>32 (-3)</v>
      </c>
      <c r="AD49" s="58">
        <f>(VLOOKUP(A49,'2012-10'!A$5:Q$55,15,FALSE))</f>
        <v>32</v>
      </c>
      <c r="AE49" s="58">
        <f>-((VLOOKUP(A49,'2012-10'!A$5:Q$55,15,FALSE))-(VLOOKUP(A49,'2012-06'!A$5:Q$55,15,FALSE)))</f>
        <v>-3</v>
      </c>
      <c r="AF49" s="58" t="str">
        <f t="shared" si="15"/>
        <v>64% (21%)</v>
      </c>
      <c r="AG49" s="92">
        <f>ROUND((VLOOKUP(A49,'2012-10'!A$5:Q$55,12,FALSE)),2)</f>
        <v>0.64</v>
      </c>
      <c r="AH49" s="69">
        <f>(AG49*100)-ROUND((VLOOKUP(A49,'2012-06'!A$5:Q$55,12,FALSE)*100),0)</f>
        <v>21</v>
      </c>
      <c r="AI49" s="58" t="str">
        <f t="shared" si="18"/>
        <v>32 (-1)</v>
      </c>
      <c r="AJ49" s="69">
        <f>VLOOKUP(A49,'2012-10'!A$5:Q$55,13,FALSE)</f>
        <v>32</v>
      </c>
      <c r="AK49" s="62">
        <f>-(VLOOKUP(A49,'2012-10'!A$5:Q$55,13,FALSE)-VLOOKUP(A49,'2012-06'!A$5:Q$55,13,FALSE))</f>
        <v>-1</v>
      </c>
      <c r="AL49" s="58" t="str">
        <f t="shared" si="19"/>
        <v>9 (50%)</v>
      </c>
      <c r="AM49" s="58">
        <f>(VLOOKUP(A49,'2012-10'!A$5:Q$55,10,FALSE))</f>
        <v>9</v>
      </c>
      <c r="AN49" s="71">
        <f>(AM49/VLOOKUP(A49,'2012-06'!A$5:Q$55,10,FALSE)-1)*100</f>
        <v>50</v>
      </c>
      <c r="AO49" s="58" t="str">
        <f t="shared" si="20"/>
        <v>49 (-3)</v>
      </c>
      <c r="AP49" s="58">
        <f>VLOOKUP(A49,'2012-10'!A$5:Q$55,11,FALSE)</f>
        <v>49</v>
      </c>
      <c r="AQ49" s="58">
        <f>-(VLOOKUP(A49,'2012-10'!A$5:Q$55,11,FALSE)-VLOOKUP(A49,'2012-06'!A$5:Q$55,11,FALSE))</f>
        <v>-3</v>
      </c>
      <c r="AR49" s="58" t="str">
        <f t="shared" si="35"/>
        <v>8 (60%)</v>
      </c>
      <c r="AS49" s="58">
        <f>ROUND((VLOOKUP(A49,'2012-10'!A$5:Q$55,16,FALSE)),2)</f>
        <v>8</v>
      </c>
      <c r="AT49" s="58">
        <f>ROUND(((AS49/(VLOOKUP(A49,'2012-06'!A$5:Q$55,16,FALSE))-1)),2)*100</f>
        <v>60</v>
      </c>
      <c r="AU49" s="58" t="str">
        <f t="shared" si="36"/>
        <v>38 (0)</v>
      </c>
      <c r="AV49" s="55">
        <f>(VLOOKUP(A49,'2012-10'!A$5:Q$55,17,FALSE))</f>
        <v>38</v>
      </c>
      <c r="AW49" s="55">
        <f>-((VLOOKUP(A49,'2012-10'!A$5:Q$55,17,FALSE))-(VLOOKUP(A49,'2012-06'!A$5:Q$55,17,FALSE)))</f>
        <v>0</v>
      </c>
      <c r="AX49" s="36"/>
    </row>
    <row r="50" spans="1:50" ht="17.25">
      <c r="A50" s="57" t="s">
        <v>59</v>
      </c>
      <c r="B50" s="58" t="str">
        <f t="shared" si="14"/>
        <v>16% (5%)</v>
      </c>
      <c r="C50" s="92">
        <f>ROUND((VLOOKUP(A50,'2012-10'!A$5:Q$55,8,FALSE)),2)</f>
        <v>0.16</v>
      </c>
      <c r="D50" s="84">
        <f>(C50*100)-ROUND(VLOOKUP(A50,'2012-06'!A$5:Q$55,8,FALSE)*100,0)</f>
        <v>5</v>
      </c>
      <c r="E50" s="58" t="str">
        <f t="shared" si="28"/>
        <v>35 (2)</v>
      </c>
      <c r="F50" s="69">
        <f>VLOOKUP(A50,'2012-10'!A$5:Q$55,9,FALSE)</f>
        <v>35</v>
      </c>
      <c r="G50" s="62">
        <f>-(VLOOKUP(A50,'2012-10'!A$5:Q$55,9,FALSE)-VLOOKUP(A50,'2012-06'!A$5:Q$55,9,FALSE))</f>
        <v>2</v>
      </c>
      <c r="H50" s="58" t="str">
        <f t="shared" si="29"/>
        <v>3024 (49%)</v>
      </c>
      <c r="I50" s="58">
        <f>VLOOKUP(A50,'2012-10'!A$5:Q$55,2,FALSE)</f>
        <v>3024</v>
      </c>
      <c r="J50" s="70">
        <f>(ROUND(I50/VLOOKUP(A50,'2012-06'!A$5:Q$55,2),2)-1)*100</f>
        <v>49</v>
      </c>
      <c r="K50" s="58" t="str">
        <f t="shared" si="30"/>
        <v>18 (1)</v>
      </c>
      <c r="L50" s="58">
        <f>VLOOKUP(A50,'2012-10'!A$5:Q$55,3,FALSE)</f>
        <v>18</v>
      </c>
      <c r="M50" s="58">
        <f>-(VLOOKUP(A50,'2012-10'!A$5:Q$55,3,FALSE)-VLOOKUP(A50,'2012-06'!A$5:Q$55,3,FALSE))</f>
        <v>1</v>
      </c>
      <c r="N50" s="58" t="str">
        <f t="shared" si="31"/>
        <v>2747 (35%)</v>
      </c>
      <c r="O50" s="58">
        <f>VLOOKUP(A50,'2012-10'!A$5:Q$55,4,FALSE)</f>
        <v>2747</v>
      </c>
      <c r="P50" s="58">
        <f>(ROUND(O50/VLOOKUP(A50,'2012-06'!A$5:Q$55,4,FALSE),2)-1)*100</f>
        <v>35.000000000000007</v>
      </c>
      <c r="Q50" s="58" t="str">
        <f t="shared" si="32"/>
        <v>11 (0)</v>
      </c>
      <c r="R50" s="58">
        <f>VLOOKUP(A50,'2012-10'!A$5:Q$55,5,FALSE)</f>
        <v>11</v>
      </c>
      <c r="S50" s="58">
        <f>-(VLOOKUP(A50,'2012-10'!A$5:Q$55,5,FALSE)-VLOOKUP(A50,'2012-06'!A$5:Q$55,5,FALSE))</f>
        <v>0</v>
      </c>
      <c r="T50" s="58" t="str">
        <f t="shared" si="26"/>
        <v>277 (4517%)</v>
      </c>
      <c r="U50" s="58">
        <f>VLOOKUP(A50,'2012-10'!A$5:Q$55,6,FALSE)</f>
        <v>277</v>
      </c>
      <c r="V50" s="58">
        <f>(ROUND(U50/VLOOKUP(A50,'2012-06'!A$5:Q$55,6,FALSE),2)-1)*100</f>
        <v>4517</v>
      </c>
      <c r="W50" s="58" t="str">
        <f t="shared" si="24"/>
        <v>37 (9)</v>
      </c>
      <c r="X50" s="58">
        <f>VLOOKUP(A50,'2012-10'!A$5:Q$55,7,FALSE)</f>
        <v>37</v>
      </c>
      <c r="Y50" s="58">
        <f>-(VLOOKUP(A50,'2012-10'!A$5:Q$55,7,FALSE)-VLOOKUP(A50,'2012-06'!A$5:Q$55,7,FALSE))</f>
        <v>9</v>
      </c>
      <c r="Z50" s="58" t="str">
        <f t="shared" si="33"/>
        <v>339 (107%)</v>
      </c>
      <c r="AA50" s="58">
        <f>ROUND((VLOOKUP(A50,'2012-10'!A$5:Q$55,14,FALSE)),2)</f>
        <v>339</v>
      </c>
      <c r="AB50" s="58">
        <f>(ROUND(AA50/VLOOKUP(A50,'2012-06'!A$5:Q$55,14,FALSE),2)-1)*100</f>
        <v>106.99999999999999</v>
      </c>
      <c r="AC50" s="58" t="str">
        <f t="shared" si="34"/>
        <v>28 (4)</v>
      </c>
      <c r="AD50" s="58">
        <f>(VLOOKUP(A50,'2012-10'!A$5:Q$55,15,FALSE))</f>
        <v>28</v>
      </c>
      <c r="AE50" s="58">
        <f>-((VLOOKUP(A50,'2012-10'!A$5:Q$55,15,FALSE))-(VLOOKUP(A50,'2012-06'!A$5:Q$55,15,FALSE)))</f>
        <v>4</v>
      </c>
      <c r="AF50" s="58" t="str">
        <f t="shared" si="15"/>
        <v>62% (24%)</v>
      </c>
      <c r="AG50" s="92">
        <f>ROUND((VLOOKUP(A50,'2012-10'!A$5:Q$55,12,FALSE)),2)</f>
        <v>0.62</v>
      </c>
      <c r="AH50" s="69">
        <f>(AG50*100)-ROUND((VLOOKUP(A50,'2012-06'!A$5:Q$55,12,FALSE)*100),0)</f>
        <v>24</v>
      </c>
      <c r="AI50" s="58" t="str">
        <f t="shared" si="18"/>
        <v>34 (2)</v>
      </c>
      <c r="AJ50" s="69">
        <f>VLOOKUP(A50,'2012-10'!A$5:Q$55,13,FALSE)</f>
        <v>34</v>
      </c>
      <c r="AK50" s="62">
        <f>-(VLOOKUP(A50,'2012-10'!A$5:Q$55,13,FALSE)-VLOOKUP(A50,'2012-06'!A$5:Q$55,13,FALSE))</f>
        <v>2</v>
      </c>
      <c r="AL50" s="58" t="str">
        <f t="shared" si="19"/>
        <v>55 (62%)</v>
      </c>
      <c r="AM50" s="58">
        <f>(VLOOKUP(A50,'2012-10'!A$5:Q$55,10,FALSE))</f>
        <v>55</v>
      </c>
      <c r="AN50" s="71">
        <f>(AM50/VLOOKUP(A50,'2012-06'!A$5:Q$55,10,FALSE)-1)*100</f>
        <v>61.764705882352942</v>
      </c>
      <c r="AO50" s="58" t="str">
        <f t="shared" si="20"/>
        <v>21 (6)</v>
      </c>
      <c r="AP50" s="58">
        <f>VLOOKUP(A50,'2012-10'!A$5:Q$55,11,FALSE)</f>
        <v>21</v>
      </c>
      <c r="AQ50" s="58">
        <f>-(VLOOKUP(A50,'2012-10'!A$5:Q$55,11,FALSE)-VLOOKUP(A50,'2012-06'!A$5:Q$55,11,FALSE))</f>
        <v>6</v>
      </c>
      <c r="AR50" s="58" t="str">
        <f t="shared" si="35"/>
        <v>20 (122%)</v>
      </c>
      <c r="AS50" s="58">
        <f>ROUND((VLOOKUP(A50,'2012-10'!A$5:Q$55,16,FALSE)),2)</f>
        <v>20</v>
      </c>
      <c r="AT50" s="58">
        <f>ROUND(((AS50/(VLOOKUP(A50,'2012-06'!A$5:Q$55,16,FALSE))-1)),2)*100</f>
        <v>122</v>
      </c>
      <c r="AU50" s="58" t="str">
        <f t="shared" si="36"/>
        <v>25 (8)</v>
      </c>
      <c r="AV50" s="55">
        <f>(VLOOKUP(A50,'2012-10'!A$5:Q$55,17,FALSE))</f>
        <v>25</v>
      </c>
      <c r="AW50" s="55">
        <f>-((VLOOKUP(A50,'2012-10'!A$5:Q$55,17,FALSE))-(VLOOKUP(A50,'2012-06'!A$5:Q$55,17,FALSE)))</f>
        <v>8</v>
      </c>
      <c r="AX50" s="36"/>
    </row>
    <row r="51" spans="1:50" ht="17.25">
      <c r="A51" s="57" t="s">
        <v>60</v>
      </c>
      <c r="B51" s="58" t="str">
        <f t="shared" si="14"/>
        <v>23% (4%)</v>
      </c>
      <c r="C51" s="92">
        <f>ROUND((VLOOKUP(A51,'2012-10'!A$5:Q$55,8,FALSE)),2)</f>
        <v>0.23</v>
      </c>
      <c r="D51" s="84">
        <f>(C51*100)-ROUND(VLOOKUP(A51,'2012-06'!A$5:Q$55,8,FALSE)*100,0)</f>
        <v>4</v>
      </c>
      <c r="E51" s="58" t="str">
        <f t="shared" si="28"/>
        <v>14 (-1)</v>
      </c>
      <c r="F51" s="69">
        <f>VLOOKUP(A51,'2012-10'!A$5:Q$55,9,FALSE)</f>
        <v>14</v>
      </c>
      <c r="G51" s="62">
        <f>-(VLOOKUP(A51,'2012-10'!A$5:Q$55,9,FALSE)-VLOOKUP(A51,'2012-06'!A$5:Q$55,9,FALSE))</f>
        <v>-1</v>
      </c>
      <c r="H51" s="58" t="str">
        <f t="shared" si="29"/>
        <v>4966 (19%)</v>
      </c>
      <c r="I51" s="58">
        <f>VLOOKUP(A51,'2012-10'!A$5:Q$55,2,FALSE)</f>
        <v>4966</v>
      </c>
      <c r="J51" s="70">
        <f>(ROUND(I51/VLOOKUP(A51,'2012-06'!A$5:Q$55,2),2)-1)*100</f>
        <v>18.999999999999993</v>
      </c>
      <c r="K51" s="58" t="str">
        <f t="shared" si="30"/>
        <v>9 (0)</v>
      </c>
      <c r="L51" s="58">
        <f>VLOOKUP(A51,'2012-10'!A$5:Q$55,3,FALSE)</f>
        <v>9</v>
      </c>
      <c r="M51" s="58">
        <f>-(VLOOKUP(A51,'2012-10'!A$5:Q$55,3,FALSE)-VLOOKUP(A51,'2012-06'!A$5:Q$55,3,FALSE))</f>
        <v>0</v>
      </c>
      <c r="N51" s="58" t="str">
        <f t="shared" si="31"/>
        <v>2454 (17%)</v>
      </c>
      <c r="O51" s="58">
        <f>VLOOKUP(A51,'2012-10'!A$5:Q$55,4,FALSE)</f>
        <v>2454</v>
      </c>
      <c r="P51" s="58">
        <f>(ROUND(O51/VLOOKUP(A51,'2012-06'!A$5:Q$55,4,FALSE),2)-1)*100</f>
        <v>16.999999999999993</v>
      </c>
      <c r="Q51" s="58" t="str">
        <f t="shared" si="32"/>
        <v>15 (-5)</v>
      </c>
      <c r="R51" s="58">
        <f>VLOOKUP(A51,'2012-10'!A$5:Q$55,5,FALSE)</f>
        <v>15</v>
      </c>
      <c r="S51" s="58">
        <f>-(VLOOKUP(A51,'2012-10'!A$5:Q$55,5,FALSE)-VLOOKUP(A51,'2012-06'!A$5:Q$55,5,FALSE))</f>
        <v>-5</v>
      </c>
      <c r="T51" s="58" t="str">
        <f t="shared" si="26"/>
        <v>2512 (22%)</v>
      </c>
      <c r="U51" s="58">
        <f>VLOOKUP(A51,'2012-10'!A$5:Q$55,6,FALSE)</f>
        <v>2512</v>
      </c>
      <c r="V51" s="58">
        <f>(ROUND(U51/VLOOKUP(A51,'2012-06'!A$5:Q$55,6,FALSE),2)-1)*100</f>
        <v>21.999999999999996</v>
      </c>
      <c r="W51" s="58" t="str">
        <f t="shared" si="24"/>
        <v>8 (-2)</v>
      </c>
      <c r="X51" s="58">
        <f>VLOOKUP(A51,'2012-10'!A$5:Q$55,7,FALSE)</f>
        <v>8</v>
      </c>
      <c r="Y51" s="58">
        <f>-(VLOOKUP(A51,'2012-10'!A$5:Q$55,7,FALSE)-VLOOKUP(A51,'2012-06'!A$5:Q$55,7,FALSE))</f>
        <v>-2</v>
      </c>
      <c r="Z51" s="58" t="str">
        <f t="shared" si="33"/>
        <v>342 (20%)</v>
      </c>
      <c r="AA51" s="58">
        <f>ROUND((VLOOKUP(A51,'2012-10'!A$5:Q$55,14,FALSE)),2)</f>
        <v>342</v>
      </c>
      <c r="AB51" s="58">
        <f>(ROUND(AA51/VLOOKUP(A51,'2012-06'!A$5:Q$55,14,FALSE),2)-1)*100</f>
        <v>19.999999999999996</v>
      </c>
      <c r="AC51" s="58" t="str">
        <f t="shared" si="34"/>
        <v>27 (-3)</v>
      </c>
      <c r="AD51" s="58">
        <f>(VLOOKUP(A51,'2012-10'!A$5:Q$55,15,FALSE))</f>
        <v>27</v>
      </c>
      <c r="AE51" s="58">
        <f>-((VLOOKUP(A51,'2012-10'!A$5:Q$55,15,FALSE))-(VLOOKUP(A51,'2012-06'!A$5:Q$55,15,FALSE)))</f>
        <v>-3</v>
      </c>
      <c r="AF51" s="58" t="str">
        <f t="shared" si="15"/>
        <v>90% (12%)</v>
      </c>
      <c r="AG51" s="92">
        <f>ROUND((VLOOKUP(A51,'2012-10'!A$5:Q$55,12,FALSE)),2)</f>
        <v>0.9</v>
      </c>
      <c r="AH51" s="69">
        <f>(AG51*100)-ROUND((VLOOKUP(A51,'2012-06'!A$5:Q$55,12,FALSE)*100),0)</f>
        <v>12</v>
      </c>
      <c r="AI51" s="58" t="str">
        <f t="shared" si="18"/>
        <v>4 (0)</v>
      </c>
      <c r="AJ51" s="69">
        <f>VLOOKUP(A51,'2012-10'!A$5:Q$55,13,FALSE)</f>
        <v>4</v>
      </c>
      <c r="AK51" s="62">
        <f>-(VLOOKUP(A51,'2012-10'!A$5:Q$55,13,FALSE)-VLOOKUP(A51,'2012-06'!A$5:Q$55,13,FALSE))</f>
        <v>0</v>
      </c>
      <c r="AL51" s="58" t="str">
        <f t="shared" si="19"/>
        <v>78 (15%)</v>
      </c>
      <c r="AM51" s="58">
        <f>(VLOOKUP(A51,'2012-10'!A$5:Q$55,10,FALSE))</f>
        <v>78</v>
      </c>
      <c r="AN51" s="71">
        <f>(AM51/VLOOKUP(A51,'2012-06'!A$5:Q$55,10,FALSE)-1)*100</f>
        <v>14.705882352941169</v>
      </c>
      <c r="AO51" s="58" t="str">
        <f t="shared" si="20"/>
        <v>18 (-2)</v>
      </c>
      <c r="AP51" s="58">
        <f>VLOOKUP(A51,'2012-10'!A$5:Q$55,11,FALSE)</f>
        <v>18</v>
      </c>
      <c r="AQ51" s="58">
        <f>-(VLOOKUP(A51,'2012-10'!A$5:Q$55,11,FALSE)-VLOOKUP(A51,'2012-06'!A$5:Q$55,11,FALSE))</f>
        <v>-2</v>
      </c>
      <c r="AR51" s="58" t="str">
        <f t="shared" si="35"/>
        <v>29 (26%)</v>
      </c>
      <c r="AS51" s="58">
        <f>ROUND((VLOOKUP(A51,'2012-10'!A$5:Q$55,16,FALSE)),2)</f>
        <v>29</v>
      </c>
      <c r="AT51" s="58">
        <f>ROUND(((AS51/(VLOOKUP(A51,'2012-06'!A$5:Q$55,16,FALSE))-1)),2)*100</f>
        <v>26</v>
      </c>
      <c r="AU51" s="58" t="str">
        <f t="shared" si="36"/>
        <v>20 (-5)</v>
      </c>
      <c r="AV51" s="55">
        <f>(VLOOKUP(A51,'2012-10'!A$5:Q$55,17,FALSE))</f>
        <v>20</v>
      </c>
      <c r="AW51" s="55">
        <f>-((VLOOKUP(A51,'2012-10'!A$5:Q$55,17,FALSE))-(VLOOKUP(A51,'2012-06'!A$5:Q$55,17,FALSE)))</f>
        <v>-5</v>
      </c>
      <c r="AX51" s="36"/>
    </row>
    <row r="52" spans="1:50" ht="17.25">
      <c r="A52" s="57" t="s">
        <v>61</v>
      </c>
      <c r="B52" s="58" t="str">
        <f t="shared" si="14"/>
        <v>23% (4%)</v>
      </c>
      <c r="C52" s="92">
        <f>ROUND((VLOOKUP(A52,'2012-10'!A$5:Q$55,8,FALSE)),2)</f>
        <v>0.23</v>
      </c>
      <c r="D52" s="84">
        <f>(C52*100)-ROUND(VLOOKUP(A52,'2012-06'!A$5:Q$55,8,FALSE)*100,0)</f>
        <v>4</v>
      </c>
      <c r="E52" s="58" t="str">
        <f t="shared" si="28"/>
        <v>13 (-1)</v>
      </c>
      <c r="F52" s="69">
        <f>VLOOKUP(A52,'2012-10'!A$5:Q$55,9,FALSE)</f>
        <v>13</v>
      </c>
      <c r="G52" s="62">
        <f>-(VLOOKUP(A52,'2012-10'!A$5:Q$55,9,FALSE)-VLOOKUP(A52,'2012-06'!A$5:Q$55,9,FALSE))</f>
        <v>-1</v>
      </c>
      <c r="H52" s="58" t="str">
        <f t="shared" si="29"/>
        <v>1188 (23%)</v>
      </c>
      <c r="I52" s="58">
        <f>VLOOKUP(A52,'2012-10'!A$5:Q$55,2,FALSE)</f>
        <v>1188</v>
      </c>
      <c r="J52" s="70">
        <f>(ROUND(I52/VLOOKUP(A52,'2012-06'!A$5:Q$55,2),2)-1)*100</f>
        <v>23</v>
      </c>
      <c r="K52" s="58" t="str">
        <f t="shared" si="30"/>
        <v>36 (-1)</v>
      </c>
      <c r="L52" s="58">
        <f>VLOOKUP(A52,'2012-10'!A$5:Q$55,3,FALSE)</f>
        <v>36</v>
      </c>
      <c r="M52" s="58">
        <f>-(VLOOKUP(A52,'2012-10'!A$5:Q$55,3,FALSE)-VLOOKUP(A52,'2012-06'!A$5:Q$55,3,FALSE))</f>
        <v>-1</v>
      </c>
      <c r="N52" s="58" t="str">
        <f t="shared" si="31"/>
        <v>602 (28%)</v>
      </c>
      <c r="O52" s="58">
        <f>VLOOKUP(A52,'2012-10'!A$5:Q$55,4,FALSE)</f>
        <v>602</v>
      </c>
      <c r="P52" s="58">
        <f>(ROUND(O52/VLOOKUP(A52,'2012-06'!A$5:Q$55,4,FALSE),2)-1)*100</f>
        <v>28.000000000000004</v>
      </c>
      <c r="Q52" s="58" t="str">
        <f t="shared" si="32"/>
        <v>35 (-2)</v>
      </c>
      <c r="R52" s="58">
        <f>VLOOKUP(A52,'2012-10'!A$5:Q$55,5,FALSE)</f>
        <v>35</v>
      </c>
      <c r="S52" s="58">
        <f>-(VLOOKUP(A52,'2012-10'!A$5:Q$55,5,FALSE)-VLOOKUP(A52,'2012-06'!A$5:Q$55,5,FALSE))</f>
        <v>-2</v>
      </c>
      <c r="T52" s="58" t="str">
        <f t="shared" si="26"/>
        <v>586 (18%)</v>
      </c>
      <c r="U52" s="58">
        <f>VLOOKUP(A52,'2012-10'!A$5:Q$55,6,FALSE)</f>
        <v>586</v>
      </c>
      <c r="V52" s="58">
        <f>(ROUND(U52/VLOOKUP(A52,'2012-06'!A$5:Q$55,6,FALSE),2)-1)*100</f>
        <v>17.999999999999993</v>
      </c>
      <c r="W52" s="58" t="str">
        <f t="shared" si="24"/>
        <v>31 (0)</v>
      </c>
      <c r="X52" s="58">
        <f>VLOOKUP(A52,'2012-10'!A$5:Q$55,7,FALSE)</f>
        <v>31</v>
      </c>
      <c r="Y52" s="58">
        <f>-(VLOOKUP(A52,'2012-10'!A$5:Q$55,7,FALSE)-VLOOKUP(A52,'2012-06'!A$5:Q$55,7,FALSE))</f>
        <v>0</v>
      </c>
      <c r="Z52" s="58" t="str">
        <f t="shared" si="33"/>
        <v>406 (29%)</v>
      </c>
      <c r="AA52" s="58">
        <f>ROUND((VLOOKUP(A52,'2012-10'!A$5:Q$55,14,FALSE)),2)</f>
        <v>406</v>
      </c>
      <c r="AB52" s="58">
        <f>(ROUND(AA52/VLOOKUP(A52,'2012-06'!A$5:Q$55,14,FALSE),2)-1)*100</f>
        <v>29.000000000000004</v>
      </c>
      <c r="AC52" s="58" t="str">
        <f t="shared" si="34"/>
        <v>22 (-2)</v>
      </c>
      <c r="AD52" s="58">
        <f>(VLOOKUP(A52,'2012-10'!A$5:Q$55,15,FALSE))</f>
        <v>22</v>
      </c>
      <c r="AE52" s="58">
        <f>-((VLOOKUP(A52,'2012-10'!A$5:Q$55,15,FALSE))-(VLOOKUP(A52,'2012-06'!A$5:Q$55,15,FALSE)))</f>
        <v>-2</v>
      </c>
      <c r="AF52" s="58" t="str">
        <f t="shared" si="15"/>
        <v>61% (14%)</v>
      </c>
      <c r="AG52" s="92">
        <f>ROUND((VLOOKUP(A52,'2012-10'!A$5:Q$55,12,FALSE)),2)</f>
        <v>0.61</v>
      </c>
      <c r="AH52" s="69">
        <f>(AG52*100)-ROUND((VLOOKUP(A52,'2012-06'!A$5:Q$55,12,FALSE)*100),0)</f>
        <v>14</v>
      </c>
      <c r="AI52" s="58" t="str">
        <f t="shared" si="18"/>
        <v>35 (-5)</v>
      </c>
      <c r="AJ52" s="69">
        <f>VLOOKUP(A52,'2012-10'!A$5:Q$55,13,FALSE)</f>
        <v>35</v>
      </c>
      <c r="AK52" s="62">
        <f>-(VLOOKUP(A52,'2012-10'!A$5:Q$55,13,FALSE)-VLOOKUP(A52,'2012-06'!A$5:Q$55,13,FALSE))</f>
        <v>-5</v>
      </c>
      <c r="AL52" s="58" t="str">
        <f t="shared" si="19"/>
        <v>31 (29%)</v>
      </c>
      <c r="AM52" s="58">
        <f>(VLOOKUP(A52,'2012-10'!A$5:Q$55,10,FALSE))</f>
        <v>31</v>
      </c>
      <c r="AN52" s="71">
        <f>(AM52/VLOOKUP(A52,'2012-06'!A$5:Q$55,10,FALSE)-1)*100</f>
        <v>29.166666666666675</v>
      </c>
      <c r="AO52" s="58" t="str">
        <f t="shared" si="20"/>
        <v>35 (-2)</v>
      </c>
      <c r="AP52" s="58">
        <f>VLOOKUP(A52,'2012-10'!A$5:Q$55,11,FALSE)</f>
        <v>35</v>
      </c>
      <c r="AQ52" s="58">
        <f>-(VLOOKUP(A52,'2012-10'!A$5:Q$55,11,FALSE)-VLOOKUP(A52,'2012-06'!A$5:Q$55,11,FALSE))</f>
        <v>-2</v>
      </c>
      <c r="AR52" s="58" t="str">
        <f t="shared" si="35"/>
        <v>19 (36%)</v>
      </c>
      <c r="AS52" s="58">
        <f>ROUND((VLOOKUP(A52,'2012-10'!A$5:Q$55,16,FALSE)),2)</f>
        <v>19</v>
      </c>
      <c r="AT52" s="58">
        <f>ROUND(((AS52/(VLOOKUP(A52,'2012-06'!A$5:Q$55,16,FALSE))-1)),2)*100</f>
        <v>36</v>
      </c>
      <c r="AU52" s="58" t="str">
        <f t="shared" si="36"/>
        <v>29 (-2)</v>
      </c>
      <c r="AV52" s="55">
        <f>(VLOOKUP(A52,'2012-10'!A$5:Q$55,17,FALSE))</f>
        <v>29</v>
      </c>
      <c r="AW52" s="55">
        <f>-((VLOOKUP(A52,'2012-10'!A$5:Q$55,17,FALSE))-(VLOOKUP(A52,'2012-06'!A$5:Q$55,17,FALSE)))</f>
        <v>-2</v>
      </c>
      <c r="AX52" s="36"/>
    </row>
    <row r="53" spans="1:50" ht="17.25">
      <c r="A53" s="57" t="s">
        <v>62</v>
      </c>
      <c r="B53" s="58" t="str">
        <f t="shared" si="14"/>
        <v>30% (10%)</v>
      </c>
      <c r="C53" s="92">
        <f>ROUND((VLOOKUP(A53,'2012-10'!A$5:Q$55,8,FALSE)),2)</f>
        <v>0.3</v>
      </c>
      <c r="D53" s="84">
        <f>(C53*100)-ROUND(VLOOKUP(A53,'2012-06'!A$5:Q$55,8,FALSE)*100,0)</f>
        <v>10</v>
      </c>
      <c r="E53" s="58" t="str">
        <f t="shared" si="28"/>
        <v>6 (4)</v>
      </c>
      <c r="F53" s="69">
        <f>VLOOKUP(A53,'2012-10'!A$5:Q$55,9,FALSE)</f>
        <v>6</v>
      </c>
      <c r="G53" s="62">
        <f>-(VLOOKUP(A53,'2012-10'!A$5:Q$55,9,FALSE)-VLOOKUP(A53,'2012-06'!A$5:Q$55,9,FALSE))</f>
        <v>4</v>
      </c>
      <c r="H53" s="58" t="str">
        <f t="shared" si="29"/>
        <v>4706 (46%)</v>
      </c>
      <c r="I53" s="58">
        <f>VLOOKUP(A53,'2012-10'!A$5:Q$55,2,FALSE)</f>
        <v>4706</v>
      </c>
      <c r="J53" s="70">
        <f>(ROUND(I53/VLOOKUP(A53,'2012-06'!A$5:Q$55,2),2)-1)*100</f>
        <v>46</v>
      </c>
      <c r="K53" s="58" t="str">
        <f t="shared" si="30"/>
        <v>10 (0)</v>
      </c>
      <c r="L53" s="58">
        <f>VLOOKUP(A53,'2012-10'!A$5:Q$55,3,FALSE)</f>
        <v>10</v>
      </c>
      <c r="M53" s="58">
        <f>-(VLOOKUP(A53,'2012-10'!A$5:Q$55,3,FALSE)-VLOOKUP(A53,'2012-06'!A$5:Q$55,3,FALSE))</f>
        <v>0</v>
      </c>
      <c r="N53" s="58" t="str">
        <f t="shared" si="31"/>
        <v>2859 (76%)</v>
      </c>
      <c r="O53" s="58">
        <f>VLOOKUP(A53,'2012-10'!A$5:Q$55,4,FALSE)</f>
        <v>2859</v>
      </c>
      <c r="P53" s="58">
        <f>(ROUND(O53/VLOOKUP(A53,'2012-06'!A$5:Q$55,4,FALSE),2)-1)*100</f>
        <v>76</v>
      </c>
      <c r="Q53" s="58" t="str">
        <f t="shared" si="32"/>
        <v>10 (7)</v>
      </c>
      <c r="R53" s="58">
        <f>VLOOKUP(A53,'2012-10'!A$5:Q$55,5,FALSE)</f>
        <v>10</v>
      </c>
      <c r="S53" s="58">
        <f>-(VLOOKUP(A53,'2012-10'!A$5:Q$55,5,FALSE)-VLOOKUP(A53,'2012-06'!A$5:Q$55,5,FALSE))</f>
        <v>7</v>
      </c>
      <c r="T53" s="58" t="str">
        <f t="shared" si="26"/>
        <v>1847 (16%)</v>
      </c>
      <c r="U53" s="58">
        <f>VLOOKUP(A53,'2012-10'!A$5:Q$55,6,FALSE)</f>
        <v>1847</v>
      </c>
      <c r="V53" s="58">
        <f>(ROUND(U53/VLOOKUP(A53,'2012-06'!A$5:Q$55,6,FALSE),2)-1)*100</f>
        <v>15.999999999999993</v>
      </c>
      <c r="W53" s="58" t="str">
        <f t="shared" si="24"/>
        <v>10 (-2)</v>
      </c>
      <c r="X53" s="58">
        <f>VLOOKUP(A53,'2012-10'!A$5:Q$55,7,FALSE)</f>
        <v>10</v>
      </c>
      <c r="Y53" s="58">
        <f>-(VLOOKUP(A53,'2012-10'!A$5:Q$55,7,FALSE)-VLOOKUP(A53,'2012-06'!A$5:Q$55,7,FALSE))</f>
        <v>-2</v>
      </c>
      <c r="Z53" s="58" t="str">
        <f t="shared" si="33"/>
        <v>1246 (97%)</v>
      </c>
      <c r="AA53" s="58">
        <f>ROUND((VLOOKUP(A53,'2012-10'!A$5:Q$55,14,FALSE)),2)</f>
        <v>1246</v>
      </c>
      <c r="AB53" s="58">
        <f>(ROUND(AA53/VLOOKUP(A53,'2012-06'!A$5:Q$55,14,FALSE),2)-1)*100</f>
        <v>97</v>
      </c>
      <c r="AC53" s="58" t="str">
        <f t="shared" si="34"/>
        <v>1 (4)</v>
      </c>
      <c r="AD53" s="58">
        <f>(VLOOKUP(A53,'2012-10'!A$5:Q$55,15,FALSE))</f>
        <v>1</v>
      </c>
      <c r="AE53" s="58">
        <f>-((VLOOKUP(A53,'2012-10'!A$5:Q$55,15,FALSE))-(VLOOKUP(A53,'2012-06'!A$5:Q$55,15,FALSE)))</f>
        <v>4</v>
      </c>
      <c r="AF53" s="58" t="str">
        <f t="shared" si="15"/>
        <v>89% (10%)</v>
      </c>
      <c r="AG53" s="92">
        <f>ROUND((VLOOKUP(A53,'2012-10'!A$5:Q$55,12,FALSE)),2)</f>
        <v>0.89</v>
      </c>
      <c r="AH53" s="69">
        <f>(AG53*100)-ROUND((VLOOKUP(A53,'2012-06'!A$5:Q$55,12,FALSE)*100),0)</f>
        <v>10</v>
      </c>
      <c r="AI53" s="58" t="str">
        <f t="shared" si="18"/>
        <v>6 (-3)</v>
      </c>
      <c r="AJ53" s="69">
        <f>VLOOKUP(A53,'2012-10'!A$5:Q$55,13,FALSE)</f>
        <v>6</v>
      </c>
      <c r="AK53" s="62">
        <f>-(VLOOKUP(A53,'2012-10'!A$5:Q$55,13,FALSE)-VLOOKUP(A53,'2012-06'!A$5:Q$55,13,FALSE))</f>
        <v>-3</v>
      </c>
      <c r="AL53" s="58" t="str">
        <f t="shared" si="19"/>
        <v>110 (12%)</v>
      </c>
      <c r="AM53" s="58">
        <f>(VLOOKUP(A53,'2012-10'!A$5:Q$55,10,FALSE))</f>
        <v>110</v>
      </c>
      <c r="AN53" s="71">
        <f>(AM53/VLOOKUP(A53,'2012-06'!A$5:Q$55,10,FALSE)-1)*100</f>
        <v>12.244897959183664</v>
      </c>
      <c r="AO53" s="58" t="str">
        <f t="shared" si="20"/>
        <v>8 (-2)</v>
      </c>
      <c r="AP53" s="58">
        <f>VLOOKUP(A53,'2012-10'!A$5:Q$55,11,FALSE)</f>
        <v>8</v>
      </c>
      <c r="AQ53" s="58">
        <f>-(VLOOKUP(A53,'2012-10'!A$5:Q$55,11,FALSE)-VLOOKUP(A53,'2012-06'!A$5:Q$55,11,FALSE))</f>
        <v>-2</v>
      </c>
      <c r="AR53" s="58" t="str">
        <f t="shared" si="35"/>
        <v>52 (21%)</v>
      </c>
      <c r="AS53" s="58">
        <f>ROUND((VLOOKUP(A53,'2012-10'!A$5:Q$55,16,FALSE)),2)</f>
        <v>52</v>
      </c>
      <c r="AT53" s="58">
        <f>ROUND(((AS53/(VLOOKUP(A53,'2012-06'!A$5:Q$55,16,FALSE))-1)),2)*100</f>
        <v>21</v>
      </c>
      <c r="AU53" s="58" t="str">
        <f t="shared" si="36"/>
        <v>6 (0)</v>
      </c>
      <c r="AV53" s="55">
        <f>(VLOOKUP(A53,'2012-10'!A$5:Q$55,17,FALSE))</f>
        <v>6</v>
      </c>
      <c r="AW53" s="55">
        <f>-((VLOOKUP(A53,'2012-10'!A$5:Q$55,17,FALSE))-(VLOOKUP(A53,'2012-06'!A$5:Q$55,17,FALSE)))</f>
        <v>0</v>
      </c>
      <c r="AX53" s="36"/>
    </row>
    <row r="54" spans="1:50" ht="17.25">
      <c r="A54" s="59" t="s">
        <v>63</v>
      </c>
      <c r="B54" s="61" t="str">
        <f t="shared" si="14"/>
        <v>9% (2%)</v>
      </c>
      <c r="C54" s="93">
        <f>ROUND((VLOOKUP(A54,'2012-10'!A$5:Q$55,8,FALSE)),2)</f>
        <v>0.09</v>
      </c>
      <c r="D54" s="85">
        <f>(C54*100)-ROUND(VLOOKUP(A54,'2012-06'!A$5:Q$55,8,FALSE)*100,0)</f>
        <v>2</v>
      </c>
      <c r="E54" s="61" t="str">
        <f t="shared" si="28"/>
        <v>50 (-5)</v>
      </c>
      <c r="F54" s="72">
        <f>VLOOKUP(A54,'2012-10'!A$5:Q$55,9,FALSE)</f>
        <v>50</v>
      </c>
      <c r="G54" s="63">
        <f>-(VLOOKUP(A54,'2012-10'!A$5:Q$55,9,FALSE)-VLOOKUP(A54,'2012-06'!A$5:Q$55,9,FALSE))</f>
        <v>-5</v>
      </c>
      <c r="H54" s="61" t="str">
        <f t="shared" si="29"/>
        <v>141 (29%)</v>
      </c>
      <c r="I54" s="61">
        <f>VLOOKUP(A54,'2012-10'!A$5:Q$55,2,FALSE)</f>
        <v>141</v>
      </c>
      <c r="J54" s="73">
        <f>(ROUND(I54/VLOOKUP(A54,'2012-06'!A$5:Q$55,2),2)-1)*100</f>
        <v>29.000000000000004</v>
      </c>
      <c r="K54" s="61" t="str">
        <f t="shared" si="30"/>
        <v>51 (0)</v>
      </c>
      <c r="L54" s="61">
        <f>VLOOKUP(A54,'2012-10'!A$5:Q$55,3,FALSE)</f>
        <v>51</v>
      </c>
      <c r="M54" s="61">
        <f>-(VLOOKUP(A54,'2012-10'!A$5:Q$55,3,FALSE)-VLOOKUP(A54,'2012-06'!A$5:Q$55,3,FALSE))</f>
        <v>0</v>
      </c>
      <c r="N54" s="61" t="str">
        <f t="shared" si="31"/>
        <v>92 (48%)</v>
      </c>
      <c r="O54" s="61">
        <f>VLOOKUP(A54,'2012-10'!A$5:Q$55,4,FALSE)</f>
        <v>92</v>
      </c>
      <c r="P54" s="61">
        <f>(ROUND(O54/VLOOKUP(A54,'2012-06'!A$5:Q$55,4,FALSE),2)-1)*100</f>
        <v>48</v>
      </c>
      <c r="Q54" s="61" t="str">
        <f t="shared" si="32"/>
        <v>50 (0)</v>
      </c>
      <c r="R54" s="61">
        <f>VLOOKUP(A54,'2012-10'!A$5:Q$55,5,FALSE)</f>
        <v>50</v>
      </c>
      <c r="S54" s="61">
        <f>-(VLOOKUP(A54,'2012-10'!A$5:Q$55,5,FALSE)-VLOOKUP(A54,'2012-06'!A$5:Q$55,5,FALSE))</f>
        <v>0</v>
      </c>
      <c r="T54" s="61" t="str">
        <f t="shared" si="26"/>
        <v>49 (4%)</v>
      </c>
      <c r="U54" s="61">
        <f>VLOOKUP(A54,'2012-10'!A$5:Q$55,6,FALSE)</f>
        <v>49</v>
      </c>
      <c r="V54" s="61">
        <f>(ROUND(U54/VLOOKUP(A54,'2012-06'!A$5:Q$55,6,FALSE),2)-1)*100</f>
        <v>4.0000000000000036</v>
      </c>
      <c r="W54" s="61" t="str">
        <f t="shared" si="24"/>
        <v>47 (-6)</v>
      </c>
      <c r="X54" s="61">
        <f>VLOOKUP(A54,'2012-10'!A$5:Q$55,7,FALSE)</f>
        <v>47</v>
      </c>
      <c r="Y54" s="61">
        <f>-(VLOOKUP(A54,'2012-10'!A$5:Q$55,7,FALSE)-VLOOKUP(A54,'2012-06'!A$5:Q$55,7,FALSE))</f>
        <v>-6</v>
      </c>
      <c r="Z54" s="61" t="str">
        <f t="shared" si="33"/>
        <v>90 (25%)</v>
      </c>
      <c r="AA54" s="61">
        <f>ROUND((VLOOKUP(A54,'2012-10'!A$5:Q$55,14,FALSE)),2)</f>
        <v>90</v>
      </c>
      <c r="AB54" s="61">
        <f>(ROUND(AA54/VLOOKUP(A54,'2012-06'!A$5:Q$55,14,FALSE),2)-1)*100</f>
        <v>25</v>
      </c>
      <c r="AC54" s="61" t="str">
        <f t="shared" si="34"/>
        <v>40 (0)</v>
      </c>
      <c r="AD54" s="61">
        <f>(VLOOKUP(A54,'2012-10'!A$5:Q$55,15,FALSE))</f>
        <v>40</v>
      </c>
      <c r="AE54" s="61">
        <f>-((VLOOKUP(A54,'2012-10'!A$5:Q$55,15,FALSE))-(VLOOKUP(A54,'2012-06'!A$5:Q$55,15,FALSE)))</f>
        <v>0</v>
      </c>
      <c r="AF54" s="61" t="str">
        <f t="shared" si="15"/>
        <v>44% (3%)</v>
      </c>
      <c r="AG54" s="93">
        <f>ROUND((VLOOKUP(A54,'2012-10'!A$5:Q$55,12,FALSE)),2)</f>
        <v>0.44</v>
      </c>
      <c r="AH54" s="72">
        <f>(AG54*100)-ROUND((VLOOKUP(A54,'2012-06'!A$5:Q$55,12,FALSE)*100),0)</f>
        <v>3</v>
      </c>
      <c r="AI54" s="61" t="str">
        <f t="shared" si="18"/>
        <v>41 (-8)</v>
      </c>
      <c r="AJ54" s="72">
        <f>VLOOKUP(A54,'2012-10'!A$5:Q$55,13,FALSE)</f>
        <v>41</v>
      </c>
      <c r="AK54" s="63">
        <f>-(VLOOKUP(A54,'2012-10'!A$5:Q$55,13,FALSE)-VLOOKUP(A54,'2012-06'!A$5:Q$55,13,FALSE))</f>
        <v>-8</v>
      </c>
      <c r="AL54" s="61" t="str">
        <f t="shared" si="19"/>
        <v>12 (9%)</v>
      </c>
      <c r="AM54" s="61">
        <f>(VLOOKUP(A54,'2012-10'!A$5:Q$55,10,FALSE))</f>
        <v>12</v>
      </c>
      <c r="AN54" s="74">
        <f>(AM54/VLOOKUP(A54,'2012-06'!A$5:Q$55,10,FALSE)-1)*100</f>
        <v>9.0909090909090828</v>
      </c>
      <c r="AO54" s="61" t="str">
        <f t="shared" si="20"/>
        <v>43 (-3)</v>
      </c>
      <c r="AP54" s="61">
        <f>VLOOKUP(A54,'2012-10'!A$5:Q$55,11,FALSE)</f>
        <v>43</v>
      </c>
      <c r="AQ54" s="61">
        <f>-(VLOOKUP(A54,'2012-10'!A$5:Q$55,11,FALSE)-VLOOKUP(A54,'2012-06'!A$5:Q$55,11,FALSE))</f>
        <v>-3</v>
      </c>
      <c r="AR54" s="61" t="str">
        <f t="shared" si="35"/>
        <v>11 (10%)</v>
      </c>
      <c r="AS54" s="61">
        <f>ROUND((VLOOKUP(A54,'2012-10'!A$5:Q$55,16,FALSE)),2)</f>
        <v>11</v>
      </c>
      <c r="AT54" s="61">
        <f>ROUND(((AS54/(VLOOKUP(A54,'2012-06'!A$5:Q$55,16,FALSE))-1)),2)*100</f>
        <v>10</v>
      </c>
      <c r="AU54" s="61" t="str">
        <f t="shared" si="36"/>
        <v>34 (-4)</v>
      </c>
      <c r="AV54" s="60">
        <f>(VLOOKUP(A54,'2012-10'!A$5:Q$55,17,FALSE))</f>
        <v>34</v>
      </c>
      <c r="AW54" s="60">
        <f>-((VLOOKUP(A54,'2012-10'!A$5:Q$55,17,FALSE))-(VLOOKUP(A54,'2012-06'!A$5:Q$55,17,FALSE)))</f>
        <v>-4</v>
      </c>
      <c r="AX54" s="36"/>
    </row>
  </sheetData>
  <sortState ref="A3:AU53">
    <sortCondition ref="A3"/>
  </sortState>
  <mergeCells count="8">
    <mergeCell ref="B2:G2"/>
    <mergeCell ref="AL2:AQ2"/>
    <mergeCell ref="AF2:AK2"/>
    <mergeCell ref="AR2:AW2"/>
    <mergeCell ref="Z2:AE2"/>
    <mergeCell ref="H2:M2"/>
    <mergeCell ref="N2:S2"/>
    <mergeCell ref="T2:Y2"/>
  </mergeCells>
  <conditionalFormatting sqref="E4">
    <cfRule type="expression" priority="72">
      <formula>G4&gt;3</formula>
    </cfRule>
  </conditionalFormatting>
  <conditionalFormatting sqref="Y4:Y54">
    <cfRule type="top10" dxfId="23" priority="68" percent="1" bottom="1" rank="10"/>
    <cfRule type="top10" dxfId="22" priority="69" percent="1" rank="10"/>
  </conditionalFormatting>
  <conditionalFormatting sqref="U4:U54">
    <cfRule type="top10" dxfId="21" priority="66" percent="1" bottom="1" rank="10"/>
    <cfRule type="top10" dxfId="20" priority="67" percent="1" rank="10"/>
  </conditionalFormatting>
  <conditionalFormatting sqref="AQ4:AQ54">
    <cfRule type="top10" dxfId="19" priority="64" percent="1" bottom="1" rank="10"/>
    <cfRule type="top10" dxfId="18" priority="65" percent="1" rank="10"/>
  </conditionalFormatting>
  <conditionalFormatting sqref="AE4:AE54">
    <cfRule type="top10" dxfId="17" priority="60" percent="1" bottom="1" rank="10"/>
    <cfRule type="top10" dxfId="16" priority="61" percent="1" rank="10"/>
  </conditionalFormatting>
  <conditionalFormatting sqref="AW4:AW54">
    <cfRule type="top10" dxfId="15" priority="58" percent="1" bottom="1" rank="10"/>
    <cfRule type="top10" dxfId="14" priority="59" percent="1" rank="10"/>
  </conditionalFormatting>
  <conditionalFormatting sqref="O4:O54">
    <cfRule type="top10" dxfId="13" priority="56" percent="1" bottom="1" rank="10"/>
    <cfRule type="top10" dxfId="12" priority="57" percent="1" rank="10"/>
  </conditionalFormatting>
  <conditionalFormatting sqref="I4:I54">
    <cfRule type="top10" dxfId="11" priority="54" percent="1" bottom="1" rank="10"/>
    <cfRule type="top10" dxfId="10" priority="55" percent="1" rank="10"/>
  </conditionalFormatting>
  <conditionalFormatting sqref="AG4:AG54">
    <cfRule type="dataBar" priority="20">
      <dataBar>
        <cfvo type="min" val="0"/>
        <cfvo type="max" val="0"/>
        <color rgb="FF63C384"/>
      </dataBar>
    </cfRule>
  </conditionalFormatting>
  <conditionalFormatting sqref="C4:C54">
    <cfRule type="top10" dxfId="9" priority="15" percent="1" rank="10"/>
    <cfRule type="top10" dxfId="8" priority="16" percent="1" bottom="1" rank="10"/>
    <cfRule type="dataBar" priority="17">
      <dataBar>
        <cfvo type="min" val="0"/>
        <cfvo type="max" val="0"/>
        <color rgb="FF63C384"/>
      </dataBar>
    </cfRule>
  </conditionalFormatting>
  <conditionalFormatting sqref="AG4:AG54">
    <cfRule type="top10" dxfId="7" priority="12" percent="1" rank="10"/>
    <cfRule type="top10" dxfId="6" priority="13" percent="1" bottom="1" rank="10"/>
    <cfRule type="dataBar" priority="14">
      <dataBar>
        <cfvo type="min" val="0"/>
        <cfvo type="max" val="0"/>
        <color rgb="FF63C384"/>
      </dataBar>
    </cfRule>
  </conditionalFormatting>
  <conditionalFormatting sqref="AG4:AG54">
    <cfRule type="top10" dxfId="5" priority="9" percent="1" rank="10"/>
    <cfRule type="top10" dxfId="4" priority="10" percent="1" bottom="1" rank="10"/>
    <cfRule type="dataBar" priority="11">
      <dataBar>
        <cfvo type="min" val="0"/>
        <cfvo type="max" val="0"/>
        <color rgb="FF63C384"/>
      </dataBar>
    </cfRule>
  </conditionalFormatting>
  <conditionalFormatting sqref="AH4:AH54">
    <cfRule type="top10" dxfId="3" priority="3" percent="1" bottom="1" rank="10"/>
    <cfRule type="top10" dxfId="2" priority="4" percent="1" rank="10"/>
  </conditionalFormatting>
  <conditionalFormatting sqref="D4:D54">
    <cfRule type="top10" dxfId="1" priority="1" percent="1" bottom="1" rank="10"/>
    <cfRule type="top10" dxfId="0" priority="2" percent="1" rank="10"/>
  </conditionalFormatting>
  <pageMargins left="0.5" right="0.5" top="1" bottom="1" header="0.3" footer="0.3"/>
  <pageSetup scale="50" fitToWidth="0" fitToHeight="0" orientation="portrait" r:id="rId1"/>
  <headerFooter>
    <oddHeader>&amp;CMeaningful Use Acceleration State Challenge
Differences from June to October 2012</oddHeader>
    <oddFooter>&amp;LFor more information, contact:
Office of Economic Analysis, Evaluation, and Modeling
Office of the National Coordinator for Health IT&amp;R&amp;P of &amp;N</oddFooter>
  </headerFooter>
  <colBreaks count="1" manualBreakCount="1">
    <brk id="32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55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Q1"/>
    </sheetView>
  </sheetViews>
  <sheetFormatPr defaultRowHeight="15"/>
  <cols>
    <col min="1" max="1" width="19.42578125" customWidth="1"/>
    <col min="2" max="2" width="11.7109375" customWidth="1"/>
    <col min="4" max="4" width="11.7109375" customWidth="1"/>
    <col min="6" max="6" width="11.7109375" customWidth="1"/>
    <col min="8" max="8" width="11.7109375" customWidth="1"/>
    <col min="10" max="10" width="11.7109375" customWidth="1"/>
    <col min="12" max="12" width="11.7109375" customWidth="1"/>
    <col min="14" max="14" width="11.7109375" customWidth="1"/>
    <col min="16" max="16" width="11.7109375" customWidth="1"/>
  </cols>
  <sheetData>
    <row r="1" spans="1:17" s="33" customFormat="1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</row>
    <row r="2" spans="1:17">
      <c r="I2" s="35">
        <v>41183</v>
      </c>
    </row>
    <row r="3" spans="1:17" ht="96" customHeight="1">
      <c r="A3" s="2"/>
      <c r="B3" s="102" t="s">
        <v>1</v>
      </c>
      <c r="C3" s="103"/>
      <c r="D3" s="102" t="s">
        <v>2</v>
      </c>
      <c r="E3" s="103"/>
      <c r="F3" s="102" t="s">
        <v>3</v>
      </c>
      <c r="G3" s="103"/>
      <c r="H3" s="102" t="s">
        <v>4</v>
      </c>
      <c r="I3" s="103"/>
      <c r="J3" s="102" t="s">
        <v>5</v>
      </c>
      <c r="K3" s="103"/>
      <c r="L3" s="102" t="s">
        <v>6</v>
      </c>
      <c r="M3" s="103"/>
      <c r="N3" s="102" t="s">
        <v>7</v>
      </c>
      <c r="O3" s="103"/>
      <c r="P3" s="102" t="s">
        <v>8</v>
      </c>
      <c r="Q3" s="103"/>
    </row>
    <row r="4" spans="1:17">
      <c r="A4" s="2" t="s">
        <v>9</v>
      </c>
      <c r="B4" s="3" t="s">
        <v>10</v>
      </c>
      <c r="C4" s="3" t="s">
        <v>11</v>
      </c>
      <c r="D4" s="3" t="s">
        <v>10</v>
      </c>
      <c r="E4" s="3" t="s">
        <v>11</v>
      </c>
      <c r="F4" s="3" t="s">
        <v>10</v>
      </c>
      <c r="G4" s="3" t="s">
        <v>11</v>
      </c>
      <c r="H4" s="3" t="s">
        <v>10</v>
      </c>
      <c r="I4" s="3" t="s">
        <v>11</v>
      </c>
      <c r="J4" s="3" t="s">
        <v>10</v>
      </c>
      <c r="K4" s="3" t="s">
        <v>11</v>
      </c>
      <c r="L4" s="3" t="s">
        <v>10</v>
      </c>
      <c r="M4" s="3" t="s">
        <v>11</v>
      </c>
      <c r="N4" s="3" t="s">
        <v>10</v>
      </c>
      <c r="O4" s="3" t="s">
        <v>11</v>
      </c>
      <c r="P4" s="3" t="s">
        <v>10</v>
      </c>
      <c r="Q4" s="3" t="s">
        <v>11</v>
      </c>
    </row>
    <row r="5" spans="1:17">
      <c r="A5" s="37" t="s">
        <v>12</v>
      </c>
      <c r="B5" s="38">
        <v>2341</v>
      </c>
      <c r="C5" s="38">
        <v>23</v>
      </c>
      <c r="D5" s="38">
        <v>1218</v>
      </c>
      <c r="E5" s="38">
        <v>24</v>
      </c>
      <c r="F5" s="38">
        <v>1123</v>
      </c>
      <c r="G5" s="38">
        <v>24</v>
      </c>
      <c r="H5" s="43">
        <v>0.21681324560779672</v>
      </c>
      <c r="I5" s="38">
        <v>15</v>
      </c>
      <c r="J5" s="38">
        <v>84</v>
      </c>
      <c r="K5" s="38">
        <v>16</v>
      </c>
      <c r="L5" s="43">
        <v>0.84</v>
      </c>
      <c r="M5" s="38">
        <v>8</v>
      </c>
      <c r="N5" s="38">
        <v>496</v>
      </c>
      <c r="O5" s="38">
        <v>17</v>
      </c>
      <c r="P5" s="38">
        <v>41</v>
      </c>
      <c r="Q5" s="38">
        <v>9</v>
      </c>
    </row>
    <row r="6" spans="1:17">
      <c r="A6" s="39" t="s">
        <v>13</v>
      </c>
      <c r="B6" s="40">
        <v>305</v>
      </c>
      <c r="C6" s="40">
        <v>47</v>
      </c>
      <c r="D6" s="40">
        <v>66</v>
      </c>
      <c r="E6" s="40">
        <v>51</v>
      </c>
      <c r="F6" s="40">
        <v>239</v>
      </c>
      <c r="G6" s="40">
        <v>39</v>
      </c>
      <c r="H6" s="44">
        <v>0.13712807244501901</v>
      </c>
      <c r="I6" s="40">
        <v>40</v>
      </c>
      <c r="J6" s="40">
        <v>16</v>
      </c>
      <c r="K6" s="40">
        <v>39</v>
      </c>
      <c r="L6" s="44">
        <v>0.72580645161290325</v>
      </c>
      <c r="M6" s="40">
        <v>17</v>
      </c>
      <c r="N6" s="40">
        <v>59</v>
      </c>
      <c r="O6" s="40">
        <v>45</v>
      </c>
      <c r="P6" s="40">
        <v>11</v>
      </c>
      <c r="Q6" s="40">
        <v>34</v>
      </c>
    </row>
    <row r="7" spans="1:17">
      <c r="A7" s="39" t="s">
        <v>14</v>
      </c>
      <c r="B7" s="40">
        <v>2799</v>
      </c>
      <c r="C7" s="40">
        <v>19</v>
      </c>
      <c r="D7" s="40">
        <v>1540</v>
      </c>
      <c r="E7" s="40">
        <v>22</v>
      </c>
      <c r="F7" s="40">
        <v>1259</v>
      </c>
      <c r="G7" s="40">
        <v>21</v>
      </c>
      <c r="H7" s="44">
        <v>0.1659344570732274</v>
      </c>
      <c r="I7" s="40">
        <v>31</v>
      </c>
      <c r="J7" s="40">
        <v>53</v>
      </c>
      <c r="K7" s="40">
        <v>24</v>
      </c>
      <c r="L7" s="44">
        <v>0.67716535433070868</v>
      </c>
      <c r="M7" s="40">
        <v>26</v>
      </c>
      <c r="N7" s="40">
        <v>166</v>
      </c>
      <c r="O7" s="40">
        <v>38</v>
      </c>
      <c r="P7" s="40">
        <v>11</v>
      </c>
      <c r="Q7" s="40">
        <v>34</v>
      </c>
    </row>
    <row r="8" spans="1:17">
      <c r="A8" s="39" t="s">
        <v>15</v>
      </c>
      <c r="B8" s="40">
        <v>1486</v>
      </c>
      <c r="C8" s="40">
        <v>33</v>
      </c>
      <c r="D8" s="40">
        <v>646</v>
      </c>
      <c r="E8" s="40">
        <v>33</v>
      </c>
      <c r="F8" s="40">
        <v>840</v>
      </c>
      <c r="G8" s="40">
        <v>29</v>
      </c>
      <c r="H8" s="44">
        <v>0.24523009593500325</v>
      </c>
      <c r="I8" s="40">
        <v>11</v>
      </c>
      <c r="J8" s="40">
        <v>50</v>
      </c>
      <c r="K8" s="40">
        <v>26</v>
      </c>
      <c r="L8" s="44">
        <v>0.66666666666666696</v>
      </c>
      <c r="M8" s="40">
        <v>28</v>
      </c>
      <c r="N8" s="40">
        <v>490</v>
      </c>
      <c r="O8" s="40">
        <v>18</v>
      </c>
      <c r="P8" s="40">
        <v>32</v>
      </c>
      <c r="Q8" s="40">
        <v>17</v>
      </c>
    </row>
    <row r="9" spans="1:17">
      <c r="A9" s="39" t="s">
        <v>16</v>
      </c>
      <c r="B9" s="40">
        <v>20405</v>
      </c>
      <c r="C9" s="40">
        <v>1</v>
      </c>
      <c r="D9" s="40">
        <v>14653</v>
      </c>
      <c r="E9" s="40">
        <v>1</v>
      </c>
      <c r="F9" s="40">
        <v>5752</v>
      </c>
      <c r="G9" s="40">
        <v>1</v>
      </c>
      <c r="H9" s="44">
        <v>0.13712807244501901</v>
      </c>
      <c r="I9" s="40">
        <v>38</v>
      </c>
      <c r="J9" s="40">
        <v>240</v>
      </c>
      <c r="K9" s="40">
        <v>2</v>
      </c>
      <c r="L9" s="44">
        <v>0.68965517241379315</v>
      </c>
      <c r="M9" s="40">
        <v>25</v>
      </c>
      <c r="N9" s="40">
        <v>457</v>
      </c>
      <c r="O9" s="40">
        <v>19</v>
      </c>
      <c r="P9" s="40">
        <v>14</v>
      </c>
      <c r="Q9" s="40">
        <v>32</v>
      </c>
    </row>
    <row r="10" spans="1:17">
      <c r="A10" s="39" t="s">
        <v>17</v>
      </c>
      <c r="B10" s="40">
        <v>2282</v>
      </c>
      <c r="C10" s="40">
        <v>24</v>
      </c>
      <c r="D10" s="40">
        <v>1908</v>
      </c>
      <c r="E10" s="40">
        <v>19</v>
      </c>
      <c r="F10" s="40">
        <v>374</v>
      </c>
      <c r="G10" s="40">
        <v>34</v>
      </c>
      <c r="H10" s="44">
        <v>0.12507516536380037</v>
      </c>
      <c r="I10" s="40">
        <v>41</v>
      </c>
      <c r="J10" s="40">
        <v>39</v>
      </c>
      <c r="K10" s="40">
        <v>30</v>
      </c>
      <c r="L10" s="44">
        <v>0.51315789473684215</v>
      </c>
      <c r="M10" s="40">
        <v>37</v>
      </c>
      <c r="N10" s="40">
        <v>211</v>
      </c>
      <c r="O10" s="40">
        <v>34</v>
      </c>
      <c r="P10" s="40">
        <v>14</v>
      </c>
      <c r="Q10" s="40">
        <v>32</v>
      </c>
    </row>
    <row r="11" spans="1:17">
      <c r="A11" s="39" t="s">
        <v>18</v>
      </c>
      <c r="B11" s="40">
        <v>1992</v>
      </c>
      <c r="C11" s="40">
        <v>28</v>
      </c>
      <c r="D11" s="40">
        <v>1183</v>
      </c>
      <c r="E11" s="40">
        <v>25</v>
      </c>
      <c r="F11" s="40">
        <v>809</v>
      </c>
      <c r="G11" s="40">
        <v>30</v>
      </c>
      <c r="H11" s="44">
        <v>0.1659344570732274</v>
      </c>
      <c r="I11" s="40">
        <v>29</v>
      </c>
      <c r="J11" s="40">
        <v>24</v>
      </c>
      <c r="K11" s="40">
        <v>36</v>
      </c>
      <c r="L11" s="44">
        <v>0.75</v>
      </c>
      <c r="M11" s="40">
        <v>16</v>
      </c>
      <c r="N11" s="40">
        <v>151</v>
      </c>
      <c r="O11" s="40">
        <v>39</v>
      </c>
      <c r="P11" s="40">
        <v>4</v>
      </c>
      <c r="Q11" s="40">
        <v>43</v>
      </c>
    </row>
    <row r="12" spans="1:17">
      <c r="A12" s="39" t="s">
        <v>19</v>
      </c>
      <c r="B12" s="40">
        <v>839</v>
      </c>
      <c r="C12" s="40">
        <v>38</v>
      </c>
      <c r="D12" s="40">
        <v>448</v>
      </c>
      <c r="E12" s="40">
        <v>40</v>
      </c>
      <c r="F12" s="40">
        <v>391</v>
      </c>
      <c r="G12" s="40">
        <v>33</v>
      </c>
      <c r="H12" s="44">
        <v>0.33858714980818905</v>
      </c>
      <c r="I12" s="40">
        <v>2</v>
      </c>
      <c r="J12" s="40">
        <v>6</v>
      </c>
      <c r="K12" s="40">
        <v>50</v>
      </c>
      <c r="L12" s="44">
        <v>1</v>
      </c>
      <c r="M12" s="40">
        <v>1</v>
      </c>
      <c r="N12" s="40">
        <v>182</v>
      </c>
      <c r="O12" s="40">
        <v>36</v>
      </c>
      <c r="P12" s="40">
        <v>2</v>
      </c>
      <c r="Q12" s="40">
        <v>46</v>
      </c>
    </row>
    <row r="13" spans="1:17">
      <c r="A13" s="39" t="s">
        <v>20</v>
      </c>
      <c r="B13" s="40">
        <v>268</v>
      </c>
      <c r="C13" s="40">
        <v>50</v>
      </c>
      <c r="D13" s="40">
        <v>222</v>
      </c>
      <c r="E13" s="40">
        <v>45</v>
      </c>
      <c r="F13" s="40">
        <v>46</v>
      </c>
      <c r="G13" s="40">
        <v>48</v>
      </c>
      <c r="H13" s="44">
        <v>0.10007980845969673</v>
      </c>
      <c r="I13" s="40">
        <v>48</v>
      </c>
      <c r="J13" s="40" t="s">
        <v>21</v>
      </c>
      <c r="K13" s="40" t="s">
        <v>21</v>
      </c>
      <c r="L13" s="44" t="s">
        <v>21</v>
      </c>
      <c r="M13" s="40" t="s">
        <v>21</v>
      </c>
      <c r="N13" s="40" t="s">
        <v>21</v>
      </c>
      <c r="O13" s="40" t="s">
        <v>21</v>
      </c>
      <c r="P13" s="40" t="s">
        <v>21</v>
      </c>
      <c r="Q13" s="40" t="s">
        <v>21</v>
      </c>
    </row>
    <row r="14" spans="1:17">
      <c r="A14" s="39" t="s">
        <v>22</v>
      </c>
      <c r="B14" s="40">
        <v>9207</v>
      </c>
      <c r="C14" s="40">
        <v>3</v>
      </c>
      <c r="D14" s="40">
        <v>5508</v>
      </c>
      <c r="E14" s="40">
        <v>2</v>
      </c>
      <c r="F14" s="40">
        <v>3699</v>
      </c>
      <c r="G14" s="40">
        <v>3</v>
      </c>
      <c r="H14" s="44">
        <v>0.18519467955390997</v>
      </c>
      <c r="I14" s="40">
        <v>24</v>
      </c>
      <c r="J14" s="40">
        <v>156</v>
      </c>
      <c r="K14" s="40">
        <v>3</v>
      </c>
      <c r="L14" s="44">
        <v>0.8571428571428571</v>
      </c>
      <c r="M14" s="40">
        <v>7</v>
      </c>
      <c r="N14" s="40">
        <v>335</v>
      </c>
      <c r="O14" s="40">
        <v>29</v>
      </c>
      <c r="P14" s="40">
        <v>22</v>
      </c>
      <c r="Q14" s="40">
        <v>23</v>
      </c>
    </row>
    <row r="15" spans="1:17">
      <c r="A15" s="39" t="s">
        <v>23</v>
      </c>
      <c r="B15" s="40">
        <v>3711</v>
      </c>
      <c r="C15" s="40">
        <v>15</v>
      </c>
      <c r="D15" s="40">
        <v>2440</v>
      </c>
      <c r="E15" s="40">
        <v>16</v>
      </c>
      <c r="F15" s="40">
        <v>1271</v>
      </c>
      <c r="G15" s="40">
        <v>20</v>
      </c>
      <c r="H15" s="44">
        <v>0.15609401861457667</v>
      </c>
      <c r="I15" s="40">
        <v>32</v>
      </c>
      <c r="J15" s="40">
        <v>107</v>
      </c>
      <c r="K15" s="40">
        <v>9</v>
      </c>
      <c r="L15" s="44">
        <v>0.75</v>
      </c>
      <c r="M15" s="40">
        <v>14</v>
      </c>
      <c r="N15" s="40">
        <v>559</v>
      </c>
      <c r="O15" s="40">
        <v>15</v>
      </c>
      <c r="P15" s="40">
        <v>56</v>
      </c>
      <c r="Q15" s="40">
        <v>4</v>
      </c>
    </row>
    <row r="16" spans="1:17">
      <c r="A16" s="39" t="s">
        <v>24</v>
      </c>
      <c r="B16" s="40">
        <v>703</v>
      </c>
      <c r="C16" s="40">
        <v>40</v>
      </c>
      <c r="D16" s="40">
        <v>703</v>
      </c>
      <c r="E16" s="40">
        <v>32</v>
      </c>
      <c r="F16" s="40" t="s">
        <v>21</v>
      </c>
      <c r="G16" s="40" t="s">
        <v>21</v>
      </c>
      <c r="H16" s="44">
        <v>0.12507516536380037</v>
      </c>
      <c r="I16" s="40">
        <v>43</v>
      </c>
      <c r="J16" s="40">
        <v>11</v>
      </c>
      <c r="K16" s="40">
        <v>46</v>
      </c>
      <c r="L16" s="44">
        <v>0.47826086956521741</v>
      </c>
      <c r="M16" s="40">
        <v>39</v>
      </c>
      <c r="N16" s="40">
        <v>173</v>
      </c>
      <c r="O16" s="40">
        <v>37</v>
      </c>
      <c r="P16" s="40">
        <v>4</v>
      </c>
      <c r="Q16" s="40">
        <v>43</v>
      </c>
    </row>
    <row r="17" spans="1:17">
      <c r="A17" s="39" t="s">
        <v>25</v>
      </c>
      <c r="B17" s="40">
        <v>279</v>
      </c>
      <c r="C17" s="40">
        <v>48</v>
      </c>
      <c r="D17" s="40">
        <v>213</v>
      </c>
      <c r="E17" s="40">
        <v>46</v>
      </c>
      <c r="F17" s="40">
        <v>66</v>
      </c>
      <c r="G17" s="40">
        <v>45</v>
      </c>
      <c r="H17" s="44">
        <v>6.4812692697098842E-2</v>
      </c>
      <c r="I17" s="40">
        <v>51</v>
      </c>
      <c r="J17" s="40">
        <v>12</v>
      </c>
      <c r="K17" s="40">
        <v>43</v>
      </c>
      <c r="L17" s="44">
        <v>0.2857142857142857</v>
      </c>
      <c r="M17" s="40">
        <v>48</v>
      </c>
      <c r="N17" s="40">
        <v>51</v>
      </c>
      <c r="O17" s="40">
        <v>46</v>
      </c>
      <c r="P17" s="40">
        <v>6</v>
      </c>
      <c r="Q17" s="40">
        <v>40</v>
      </c>
    </row>
    <row r="18" spans="1:17">
      <c r="A18" s="39" t="s">
        <v>26</v>
      </c>
      <c r="B18" s="40">
        <v>6201</v>
      </c>
      <c r="C18" s="40">
        <v>8</v>
      </c>
      <c r="D18" s="40">
        <v>4606</v>
      </c>
      <c r="E18" s="40">
        <v>7</v>
      </c>
      <c r="F18" s="40">
        <v>1595</v>
      </c>
      <c r="G18" s="40">
        <v>11</v>
      </c>
      <c r="H18" s="44">
        <v>0.20503860210067695</v>
      </c>
      <c r="I18" s="40">
        <v>20</v>
      </c>
      <c r="J18" s="40">
        <v>116</v>
      </c>
      <c r="K18" s="40">
        <v>6</v>
      </c>
      <c r="L18" s="44">
        <v>0.64166666666666672</v>
      </c>
      <c r="M18" s="40">
        <v>31</v>
      </c>
      <c r="N18" s="40">
        <v>287</v>
      </c>
      <c r="O18" s="40">
        <v>31</v>
      </c>
      <c r="P18" s="40">
        <v>33</v>
      </c>
      <c r="Q18" s="40">
        <v>16</v>
      </c>
    </row>
    <row r="19" spans="1:17">
      <c r="A19" s="39" t="s">
        <v>27</v>
      </c>
      <c r="B19" s="40">
        <v>2744</v>
      </c>
      <c r="C19" s="40">
        <v>20</v>
      </c>
      <c r="D19" s="40">
        <v>1542</v>
      </c>
      <c r="E19" s="40">
        <v>21</v>
      </c>
      <c r="F19" s="40">
        <v>1202</v>
      </c>
      <c r="G19" s="40">
        <v>23</v>
      </c>
      <c r="H19" s="44">
        <v>0.1659344570732274</v>
      </c>
      <c r="I19" s="40">
        <v>30</v>
      </c>
      <c r="J19" s="40">
        <v>90</v>
      </c>
      <c r="K19" s="40">
        <v>12</v>
      </c>
      <c r="L19" s="44">
        <v>0.72580645161290325</v>
      </c>
      <c r="M19" s="40">
        <v>18</v>
      </c>
      <c r="N19" s="40">
        <v>370</v>
      </c>
      <c r="O19" s="40">
        <v>24</v>
      </c>
      <c r="P19" s="40">
        <v>28</v>
      </c>
      <c r="Q19" s="40">
        <v>21</v>
      </c>
    </row>
    <row r="20" spans="1:17">
      <c r="A20" s="39" t="s">
        <v>28</v>
      </c>
      <c r="B20" s="40">
        <v>2053</v>
      </c>
      <c r="C20" s="40">
        <v>26</v>
      </c>
      <c r="D20" s="40">
        <v>1094</v>
      </c>
      <c r="E20" s="40">
        <v>26</v>
      </c>
      <c r="F20" s="40">
        <v>959</v>
      </c>
      <c r="G20" s="40">
        <v>27</v>
      </c>
      <c r="H20" s="44">
        <v>0.2846359005511625</v>
      </c>
      <c r="I20" s="40">
        <v>7</v>
      </c>
      <c r="J20" s="40">
        <v>93</v>
      </c>
      <c r="K20" s="40">
        <v>11</v>
      </c>
      <c r="L20" s="44">
        <v>0.80172413793103448</v>
      </c>
      <c r="M20" s="40">
        <v>10</v>
      </c>
      <c r="N20" s="40">
        <v>446</v>
      </c>
      <c r="O20" s="40">
        <v>20</v>
      </c>
      <c r="P20" s="40">
        <v>65</v>
      </c>
      <c r="Q20" s="40">
        <v>2</v>
      </c>
    </row>
    <row r="21" spans="1:17">
      <c r="A21" s="39" t="s">
        <v>29</v>
      </c>
      <c r="B21" s="40">
        <v>1405</v>
      </c>
      <c r="C21" s="40">
        <v>34</v>
      </c>
      <c r="D21" s="40">
        <v>938</v>
      </c>
      <c r="E21" s="40">
        <v>29</v>
      </c>
      <c r="F21" s="40">
        <v>467</v>
      </c>
      <c r="G21" s="40">
        <v>32</v>
      </c>
      <c r="H21" s="44">
        <v>0.17706674578838372</v>
      </c>
      <c r="I21" s="40">
        <v>25</v>
      </c>
      <c r="J21" s="40">
        <v>55</v>
      </c>
      <c r="K21" s="40">
        <v>21</v>
      </c>
      <c r="L21" s="44">
        <v>0.39568345323741005</v>
      </c>
      <c r="M21" s="40">
        <v>43</v>
      </c>
      <c r="N21" s="40">
        <v>355</v>
      </c>
      <c r="O21" s="40">
        <v>25</v>
      </c>
      <c r="P21" s="40">
        <v>31</v>
      </c>
      <c r="Q21" s="40">
        <v>18</v>
      </c>
    </row>
    <row r="22" spans="1:17">
      <c r="A22" s="39" t="s">
        <v>30</v>
      </c>
      <c r="B22" s="40">
        <v>2346</v>
      </c>
      <c r="C22" s="40">
        <v>22</v>
      </c>
      <c r="D22" s="40">
        <v>1025</v>
      </c>
      <c r="E22" s="40">
        <v>28</v>
      </c>
      <c r="F22" s="40">
        <v>1321</v>
      </c>
      <c r="G22" s="40">
        <v>18</v>
      </c>
      <c r="H22" s="44">
        <v>0.20503860210067695</v>
      </c>
      <c r="I22" s="40">
        <v>19</v>
      </c>
      <c r="J22" s="40">
        <v>85</v>
      </c>
      <c r="K22" s="40">
        <v>15</v>
      </c>
      <c r="L22" s="44">
        <v>0.88709677419354838</v>
      </c>
      <c r="M22" s="40">
        <v>5</v>
      </c>
      <c r="N22" s="40">
        <v>991</v>
      </c>
      <c r="O22" s="40">
        <v>3</v>
      </c>
      <c r="P22" s="40">
        <v>60</v>
      </c>
      <c r="Q22" s="40">
        <v>3</v>
      </c>
    </row>
    <row r="23" spans="1:17">
      <c r="A23" s="39" t="s">
        <v>31</v>
      </c>
      <c r="B23" s="40">
        <v>1931</v>
      </c>
      <c r="C23" s="40">
        <v>30</v>
      </c>
      <c r="D23" s="40">
        <v>584</v>
      </c>
      <c r="E23" s="40">
        <v>36</v>
      </c>
      <c r="F23" s="40">
        <v>1347</v>
      </c>
      <c r="G23" s="40">
        <v>16</v>
      </c>
      <c r="H23" s="44">
        <v>0.1659344570732274</v>
      </c>
      <c r="I23" s="40">
        <v>28</v>
      </c>
      <c r="J23" s="40">
        <v>99</v>
      </c>
      <c r="K23" s="40">
        <v>10</v>
      </c>
      <c r="L23" s="44">
        <v>0.7857142857142857</v>
      </c>
      <c r="M23" s="40">
        <v>12</v>
      </c>
      <c r="N23" s="40">
        <v>350</v>
      </c>
      <c r="O23" s="40">
        <v>26</v>
      </c>
      <c r="P23" s="40">
        <v>45</v>
      </c>
      <c r="Q23" s="40">
        <v>8</v>
      </c>
    </row>
    <row r="24" spans="1:17">
      <c r="A24" s="39" t="s">
        <v>32</v>
      </c>
      <c r="B24" s="40">
        <v>1856</v>
      </c>
      <c r="C24" s="40">
        <v>31</v>
      </c>
      <c r="D24" s="40">
        <v>355</v>
      </c>
      <c r="E24" s="40">
        <v>41</v>
      </c>
      <c r="F24" s="40">
        <v>1501</v>
      </c>
      <c r="G24" s="40">
        <v>12</v>
      </c>
      <c r="H24" s="44">
        <v>0.42455484985661568</v>
      </c>
      <c r="I24" s="40">
        <v>1</v>
      </c>
      <c r="J24" s="40">
        <v>36</v>
      </c>
      <c r="K24" s="40">
        <v>32</v>
      </c>
      <c r="L24" s="44">
        <v>1</v>
      </c>
      <c r="M24" s="40">
        <v>1</v>
      </c>
      <c r="N24" s="40">
        <v>635</v>
      </c>
      <c r="O24" s="40">
        <v>13</v>
      </c>
      <c r="P24" s="40">
        <v>22</v>
      </c>
      <c r="Q24" s="40">
        <v>23</v>
      </c>
    </row>
    <row r="25" spans="1:17">
      <c r="A25" s="39" t="s">
        <v>33</v>
      </c>
      <c r="B25" s="40">
        <v>1711</v>
      </c>
      <c r="C25" s="40">
        <v>32</v>
      </c>
      <c r="D25" s="40">
        <v>1457</v>
      </c>
      <c r="E25" s="40">
        <v>23</v>
      </c>
      <c r="F25" s="40">
        <v>254</v>
      </c>
      <c r="G25" s="40">
        <v>38</v>
      </c>
      <c r="H25" s="44">
        <v>0.10855823797159694</v>
      </c>
      <c r="I25" s="40">
        <v>46</v>
      </c>
      <c r="J25" s="40">
        <v>23</v>
      </c>
      <c r="K25" s="40">
        <v>37</v>
      </c>
      <c r="L25" s="44">
        <v>0.5</v>
      </c>
      <c r="M25" s="40">
        <v>38</v>
      </c>
      <c r="N25" s="40">
        <v>78</v>
      </c>
      <c r="O25" s="40">
        <v>42</v>
      </c>
      <c r="P25" s="40">
        <v>1</v>
      </c>
      <c r="Q25" s="40">
        <v>47</v>
      </c>
    </row>
    <row r="26" spans="1:17">
      <c r="A26" s="39" t="s">
        <v>34</v>
      </c>
      <c r="B26" s="40">
        <v>6999</v>
      </c>
      <c r="C26" s="40">
        <v>7</v>
      </c>
      <c r="D26" s="40">
        <v>4186</v>
      </c>
      <c r="E26" s="40">
        <v>8</v>
      </c>
      <c r="F26" s="40">
        <v>2813</v>
      </c>
      <c r="G26" s="40">
        <v>7</v>
      </c>
      <c r="H26" s="44">
        <v>0.32685026755991753</v>
      </c>
      <c r="I26" s="40">
        <v>3</v>
      </c>
      <c r="J26" s="40">
        <v>53</v>
      </c>
      <c r="K26" s="40">
        <v>24</v>
      </c>
      <c r="L26" s="44">
        <v>0.7857142857142857</v>
      </c>
      <c r="M26" s="40">
        <v>11</v>
      </c>
      <c r="N26" s="40">
        <v>4</v>
      </c>
      <c r="O26" s="40">
        <v>48</v>
      </c>
      <c r="P26" s="40">
        <v>1</v>
      </c>
      <c r="Q26" s="40">
        <v>47</v>
      </c>
    </row>
    <row r="27" spans="1:17">
      <c r="A27" s="39" t="s">
        <v>35</v>
      </c>
      <c r="B27" s="40">
        <v>3918</v>
      </c>
      <c r="C27" s="40">
        <v>12</v>
      </c>
      <c r="D27" s="40">
        <v>2564</v>
      </c>
      <c r="E27" s="40">
        <v>14</v>
      </c>
      <c r="F27" s="40">
        <v>1354</v>
      </c>
      <c r="G27" s="40">
        <v>15</v>
      </c>
      <c r="H27" s="44">
        <v>0.14674505862952533</v>
      </c>
      <c r="I27" s="40">
        <v>37</v>
      </c>
      <c r="J27" s="40">
        <v>88</v>
      </c>
      <c r="K27" s="40">
        <v>13</v>
      </c>
      <c r="L27" s="44">
        <v>0.6470588235294118</v>
      </c>
      <c r="M27" s="40">
        <v>30</v>
      </c>
      <c r="N27" s="40">
        <v>643</v>
      </c>
      <c r="O27" s="40">
        <v>10</v>
      </c>
      <c r="P27" s="40">
        <v>30</v>
      </c>
      <c r="Q27" s="40">
        <v>19</v>
      </c>
    </row>
    <row r="28" spans="1:17">
      <c r="A28" s="39" t="s">
        <v>36</v>
      </c>
      <c r="B28" s="40">
        <v>2728</v>
      </c>
      <c r="C28" s="40">
        <v>21</v>
      </c>
      <c r="D28" s="40">
        <v>2722</v>
      </c>
      <c r="E28" s="40">
        <v>12</v>
      </c>
      <c r="F28" s="40">
        <v>6</v>
      </c>
      <c r="G28" s="40">
        <v>49</v>
      </c>
      <c r="H28" s="44">
        <v>0.18519467955390997</v>
      </c>
      <c r="I28" s="40">
        <v>21</v>
      </c>
      <c r="J28" s="40">
        <v>48</v>
      </c>
      <c r="K28" s="40">
        <v>27</v>
      </c>
      <c r="L28" s="44">
        <v>0.36641221374045801</v>
      </c>
      <c r="M28" s="40">
        <v>44</v>
      </c>
      <c r="N28" s="40">
        <v>519</v>
      </c>
      <c r="O28" s="40">
        <v>16</v>
      </c>
      <c r="P28" s="40">
        <v>20</v>
      </c>
      <c r="Q28" s="40">
        <v>25</v>
      </c>
    </row>
    <row r="29" spans="1:17">
      <c r="A29" s="39" t="s">
        <v>37</v>
      </c>
      <c r="B29" s="40">
        <v>1977</v>
      </c>
      <c r="C29" s="40">
        <v>29</v>
      </c>
      <c r="D29" s="40">
        <v>640</v>
      </c>
      <c r="E29" s="40">
        <v>34</v>
      </c>
      <c r="F29" s="40">
        <v>1337</v>
      </c>
      <c r="G29" s="40">
        <v>17</v>
      </c>
      <c r="H29" s="44">
        <v>0.30837448575228976</v>
      </c>
      <c r="I29" s="40">
        <v>5</v>
      </c>
      <c r="J29" s="40">
        <v>67</v>
      </c>
      <c r="K29" s="40">
        <v>20</v>
      </c>
      <c r="L29" s="44">
        <v>0.69638554216867465</v>
      </c>
      <c r="M29" s="40">
        <v>21</v>
      </c>
      <c r="N29" s="40">
        <v>751</v>
      </c>
      <c r="O29" s="40">
        <v>6</v>
      </c>
      <c r="P29" s="40">
        <v>46</v>
      </c>
      <c r="Q29" s="40">
        <v>7</v>
      </c>
    </row>
    <row r="30" spans="1:17">
      <c r="A30" s="39" t="s">
        <v>38</v>
      </c>
      <c r="B30" s="40">
        <v>3398</v>
      </c>
      <c r="C30" s="40">
        <v>16</v>
      </c>
      <c r="D30" s="40">
        <v>1958</v>
      </c>
      <c r="E30" s="40">
        <v>18</v>
      </c>
      <c r="F30" s="40">
        <v>1440</v>
      </c>
      <c r="G30" s="40">
        <v>13</v>
      </c>
      <c r="H30" s="44">
        <v>0.21681324560779672</v>
      </c>
      <c r="I30" s="40">
        <v>16</v>
      </c>
      <c r="J30" s="40">
        <v>83</v>
      </c>
      <c r="K30" s="40">
        <v>17</v>
      </c>
      <c r="L30" s="44">
        <v>0.71551724137931039</v>
      </c>
      <c r="M30" s="40">
        <v>20</v>
      </c>
      <c r="N30" s="40">
        <v>638</v>
      </c>
      <c r="O30" s="40">
        <v>11</v>
      </c>
      <c r="P30" s="40">
        <v>34</v>
      </c>
      <c r="Q30" s="40">
        <v>13</v>
      </c>
    </row>
    <row r="31" spans="1:17">
      <c r="A31" s="39" t="s">
        <v>39</v>
      </c>
      <c r="B31" s="40">
        <v>356</v>
      </c>
      <c r="C31" s="40">
        <v>46</v>
      </c>
      <c r="D31" s="40">
        <v>205</v>
      </c>
      <c r="E31" s="40">
        <v>47</v>
      </c>
      <c r="F31" s="40">
        <v>151</v>
      </c>
      <c r="G31" s="40">
        <v>43</v>
      </c>
      <c r="H31" s="44">
        <v>0.12507516536380037</v>
      </c>
      <c r="I31" s="40">
        <v>44</v>
      </c>
      <c r="J31" s="40">
        <v>22</v>
      </c>
      <c r="K31" s="40">
        <v>38</v>
      </c>
      <c r="L31" s="44">
        <v>0.36065573770491804</v>
      </c>
      <c r="M31" s="40">
        <v>45</v>
      </c>
      <c r="N31" s="40">
        <v>207</v>
      </c>
      <c r="O31" s="40">
        <v>35</v>
      </c>
      <c r="P31" s="40">
        <v>20</v>
      </c>
      <c r="Q31" s="40">
        <v>25</v>
      </c>
    </row>
    <row r="32" spans="1:17">
      <c r="A32" s="39" t="s">
        <v>40</v>
      </c>
      <c r="B32" s="40">
        <v>617</v>
      </c>
      <c r="C32" s="40">
        <v>42</v>
      </c>
      <c r="D32" s="40">
        <v>461</v>
      </c>
      <c r="E32" s="40">
        <v>39</v>
      </c>
      <c r="F32" s="40">
        <v>156</v>
      </c>
      <c r="G32" s="40">
        <v>42</v>
      </c>
      <c r="H32" s="44">
        <v>0.10855823797159694</v>
      </c>
      <c r="I32" s="40">
        <v>45</v>
      </c>
      <c r="J32" s="40">
        <v>47</v>
      </c>
      <c r="K32" s="40">
        <v>28</v>
      </c>
      <c r="L32" s="44">
        <v>0.53409090909090906</v>
      </c>
      <c r="M32" s="40">
        <v>36</v>
      </c>
      <c r="N32" s="40">
        <v>212</v>
      </c>
      <c r="O32" s="40">
        <v>33</v>
      </c>
      <c r="P32" s="40">
        <v>37</v>
      </c>
      <c r="Q32" s="40">
        <v>10</v>
      </c>
    </row>
    <row r="33" spans="1:17">
      <c r="A33" s="39" t="s">
        <v>41</v>
      </c>
      <c r="B33" s="40">
        <v>576</v>
      </c>
      <c r="C33" s="40">
        <v>43</v>
      </c>
      <c r="D33" s="40">
        <v>499</v>
      </c>
      <c r="E33" s="40">
        <v>37</v>
      </c>
      <c r="F33" s="40">
        <v>77</v>
      </c>
      <c r="G33" s="40">
        <v>44</v>
      </c>
      <c r="H33" s="44">
        <v>0.10007980845969673</v>
      </c>
      <c r="I33" s="40">
        <v>47</v>
      </c>
      <c r="J33" s="40">
        <v>15</v>
      </c>
      <c r="K33" s="40">
        <v>40</v>
      </c>
      <c r="L33" s="44">
        <v>0.42857142857142855</v>
      </c>
      <c r="M33" s="40">
        <v>42</v>
      </c>
      <c r="N33" s="40">
        <v>32</v>
      </c>
      <c r="O33" s="40">
        <v>47</v>
      </c>
      <c r="P33" s="40">
        <v>3</v>
      </c>
      <c r="Q33" s="40">
        <v>45</v>
      </c>
    </row>
    <row r="34" spans="1:17">
      <c r="A34" s="39" t="s">
        <v>42</v>
      </c>
      <c r="B34" s="40">
        <v>1231</v>
      </c>
      <c r="C34" s="40">
        <v>35</v>
      </c>
      <c r="D34" s="40">
        <v>1055</v>
      </c>
      <c r="E34" s="40">
        <v>27</v>
      </c>
      <c r="F34" s="40">
        <v>176</v>
      </c>
      <c r="G34" s="40">
        <v>41</v>
      </c>
      <c r="H34" s="44">
        <v>0.32086208505934027</v>
      </c>
      <c r="I34" s="40">
        <v>4</v>
      </c>
      <c r="J34" s="40">
        <v>12</v>
      </c>
      <c r="K34" s="40">
        <v>43</v>
      </c>
      <c r="L34" s="44">
        <v>0.46153846153846156</v>
      </c>
      <c r="M34" s="40">
        <v>40</v>
      </c>
      <c r="N34" s="40">
        <v>590</v>
      </c>
      <c r="O34" s="40">
        <v>14</v>
      </c>
      <c r="P34" s="40">
        <v>5</v>
      </c>
      <c r="Q34" s="40">
        <v>41</v>
      </c>
    </row>
    <row r="35" spans="1:17">
      <c r="A35" s="39" t="s">
        <v>43</v>
      </c>
      <c r="B35" s="40">
        <v>4103</v>
      </c>
      <c r="C35" s="40">
        <v>11</v>
      </c>
      <c r="D35" s="40">
        <v>3086</v>
      </c>
      <c r="E35" s="40">
        <v>9</v>
      </c>
      <c r="F35" s="40">
        <v>1017</v>
      </c>
      <c r="G35" s="40">
        <v>26</v>
      </c>
      <c r="H35" s="44">
        <v>0.15609401861457667</v>
      </c>
      <c r="I35" s="40">
        <v>33</v>
      </c>
      <c r="J35" s="40">
        <v>55</v>
      </c>
      <c r="K35" s="40">
        <v>21</v>
      </c>
      <c r="L35" s="44">
        <v>0.83333333333333337</v>
      </c>
      <c r="M35" s="40">
        <v>9</v>
      </c>
      <c r="N35" s="40">
        <v>1</v>
      </c>
      <c r="O35" s="40">
        <v>49</v>
      </c>
      <c r="P35" s="40">
        <v>0</v>
      </c>
      <c r="Q35" s="40">
        <v>49</v>
      </c>
    </row>
    <row r="36" spans="1:17">
      <c r="A36" s="39" t="s">
        <v>44</v>
      </c>
      <c r="B36" s="40">
        <v>1070</v>
      </c>
      <c r="C36" s="40">
        <v>37</v>
      </c>
      <c r="D36" s="40">
        <v>191</v>
      </c>
      <c r="E36" s="40">
        <v>48</v>
      </c>
      <c r="F36" s="40">
        <v>879</v>
      </c>
      <c r="G36" s="40">
        <v>28</v>
      </c>
      <c r="H36" s="44">
        <v>0.20503860210067695</v>
      </c>
      <c r="I36" s="40">
        <v>18</v>
      </c>
      <c r="J36" s="40">
        <v>32</v>
      </c>
      <c r="K36" s="40">
        <v>34</v>
      </c>
      <c r="L36" s="44">
        <v>0.76190476190476186</v>
      </c>
      <c r="M36" s="40">
        <v>13</v>
      </c>
      <c r="N36" s="40">
        <v>314</v>
      </c>
      <c r="O36" s="40">
        <v>30</v>
      </c>
      <c r="P36" s="40">
        <v>23</v>
      </c>
      <c r="Q36" s="40">
        <v>22</v>
      </c>
    </row>
    <row r="37" spans="1:17">
      <c r="A37" s="39" t="s">
        <v>45</v>
      </c>
      <c r="B37" s="40">
        <v>8593</v>
      </c>
      <c r="C37" s="40">
        <v>5</v>
      </c>
      <c r="D37" s="40">
        <v>5243</v>
      </c>
      <c r="E37" s="40">
        <v>5</v>
      </c>
      <c r="F37" s="40">
        <v>3350</v>
      </c>
      <c r="G37" s="40">
        <v>5</v>
      </c>
      <c r="H37" s="44">
        <v>0.13712807244501901</v>
      </c>
      <c r="I37" s="40">
        <v>39</v>
      </c>
      <c r="J37" s="40">
        <v>142</v>
      </c>
      <c r="K37" s="40">
        <v>4</v>
      </c>
      <c r="L37" s="44">
        <v>0.75</v>
      </c>
      <c r="M37" s="40">
        <v>15</v>
      </c>
      <c r="N37" s="40">
        <v>698</v>
      </c>
      <c r="O37" s="40">
        <v>9</v>
      </c>
      <c r="P37" s="40">
        <v>34</v>
      </c>
      <c r="Q37" s="40">
        <v>13</v>
      </c>
    </row>
    <row r="38" spans="1:17">
      <c r="A38" s="39" t="s">
        <v>46</v>
      </c>
      <c r="B38" s="40">
        <v>3893</v>
      </c>
      <c r="C38" s="40">
        <v>13</v>
      </c>
      <c r="D38" s="40">
        <v>2686</v>
      </c>
      <c r="E38" s="40">
        <v>13</v>
      </c>
      <c r="F38" s="40">
        <v>1207</v>
      </c>
      <c r="G38" s="40">
        <v>22</v>
      </c>
      <c r="H38" s="44">
        <v>0.15609401861457667</v>
      </c>
      <c r="I38" s="40">
        <v>36</v>
      </c>
      <c r="J38" s="40">
        <v>35</v>
      </c>
      <c r="K38" s="40">
        <v>33</v>
      </c>
      <c r="L38" s="44">
        <v>0.3125</v>
      </c>
      <c r="M38" s="40">
        <v>47</v>
      </c>
      <c r="N38" s="40">
        <v>954</v>
      </c>
      <c r="O38" s="40">
        <v>4</v>
      </c>
      <c r="P38" s="40">
        <v>20</v>
      </c>
      <c r="Q38" s="40">
        <v>25</v>
      </c>
    </row>
    <row r="39" spans="1:17">
      <c r="A39" s="39" t="s">
        <v>47</v>
      </c>
      <c r="B39" s="40">
        <v>277</v>
      </c>
      <c r="C39" s="40">
        <v>49</v>
      </c>
      <c r="D39" s="40">
        <v>272</v>
      </c>
      <c r="E39" s="40">
        <v>44</v>
      </c>
      <c r="F39" s="40">
        <v>5</v>
      </c>
      <c r="G39" s="40">
        <v>50</v>
      </c>
      <c r="H39" s="44">
        <v>0.12507516536380037</v>
      </c>
      <c r="I39" s="40">
        <v>42</v>
      </c>
      <c r="J39" s="40">
        <v>11</v>
      </c>
      <c r="K39" s="40">
        <v>46</v>
      </c>
      <c r="L39" s="44">
        <v>0.25</v>
      </c>
      <c r="M39" s="40">
        <v>49</v>
      </c>
      <c r="N39" s="40">
        <v>69</v>
      </c>
      <c r="O39" s="40">
        <v>44</v>
      </c>
      <c r="P39" s="40">
        <v>8</v>
      </c>
      <c r="Q39" s="40">
        <v>38</v>
      </c>
    </row>
    <row r="40" spans="1:17">
      <c r="A40" s="39" t="s">
        <v>48</v>
      </c>
      <c r="B40" s="40">
        <v>7774</v>
      </c>
      <c r="C40" s="40">
        <v>6</v>
      </c>
      <c r="D40" s="40">
        <v>4647</v>
      </c>
      <c r="E40" s="40">
        <v>6</v>
      </c>
      <c r="F40" s="40">
        <v>3127</v>
      </c>
      <c r="G40" s="40">
        <v>6</v>
      </c>
      <c r="H40" s="44">
        <v>0.27082976082878418</v>
      </c>
      <c r="I40" s="40">
        <v>8</v>
      </c>
      <c r="J40" s="40">
        <v>123</v>
      </c>
      <c r="K40" s="40">
        <v>5</v>
      </c>
      <c r="L40" s="44">
        <v>0.68965517241379315</v>
      </c>
      <c r="M40" s="40">
        <v>23</v>
      </c>
      <c r="N40" s="40">
        <v>914</v>
      </c>
      <c r="O40" s="40">
        <v>5</v>
      </c>
      <c r="P40" s="40">
        <v>35</v>
      </c>
      <c r="Q40" s="40">
        <v>12</v>
      </c>
    </row>
    <row r="41" spans="1:17">
      <c r="A41" s="39" t="s">
        <v>49</v>
      </c>
      <c r="B41" s="40">
        <v>2256</v>
      </c>
      <c r="C41" s="40">
        <v>25</v>
      </c>
      <c r="D41" s="40">
        <v>821</v>
      </c>
      <c r="E41" s="40">
        <v>30</v>
      </c>
      <c r="F41" s="40">
        <v>1435</v>
      </c>
      <c r="G41" s="40">
        <v>14</v>
      </c>
      <c r="H41" s="44">
        <v>0.27082976082878418</v>
      </c>
      <c r="I41" s="40">
        <v>9</v>
      </c>
      <c r="J41" s="40">
        <v>86</v>
      </c>
      <c r="K41" s="40">
        <v>14</v>
      </c>
      <c r="L41" s="44">
        <v>0.67716535433070868</v>
      </c>
      <c r="M41" s="40">
        <v>27</v>
      </c>
      <c r="N41" s="40">
        <v>636</v>
      </c>
      <c r="O41" s="40">
        <v>12</v>
      </c>
      <c r="P41" s="40">
        <v>55</v>
      </c>
      <c r="Q41" s="40">
        <v>5</v>
      </c>
    </row>
    <row r="42" spans="1:17">
      <c r="A42" s="39" t="s">
        <v>50</v>
      </c>
      <c r="B42" s="40">
        <v>3178</v>
      </c>
      <c r="C42" s="40">
        <v>17</v>
      </c>
      <c r="D42" s="40">
        <v>2111</v>
      </c>
      <c r="E42" s="40">
        <v>17</v>
      </c>
      <c r="F42" s="40">
        <v>1067</v>
      </c>
      <c r="G42" s="40">
        <v>25</v>
      </c>
      <c r="H42" s="44">
        <v>0.24523009593500325</v>
      </c>
      <c r="I42" s="40">
        <v>10</v>
      </c>
      <c r="J42" s="40">
        <v>42</v>
      </c>
      <c r="K42" s="40">
        <v>29</v>
      </c>
      <c r="L42" s="44">
        <v>0.71551724137931039</v>
      </c>
      <c r="M42" s="40">
        <v>19</v>
      </c>
      <c r="N42" s="40">
        <v>396</v>
      </c>
      <c r="O42" s="40">
        <v>23</v>
      </c>
      <c r="P42" s="40">
        <v>17</v>
      </c>
      <c r="Q42" s="40">
        <v>30</v>
      </c>
    </row>
    <row r="43" spans="1:17">
      <c r="A43" s="39" t="s">
        <v>51</v>
      </c>
      <c r="B43" s="40">
        <v>8787</v>
      </c>
      <c r="C43" s="40">
        <v>4</v>
      </c>
      <c r="D43" s="40">
        <v>5324</v>
      </c>
      <c r="E43" s="40">
        <v>4</v>
      </c>
      <c r="F43" s="40">
        <v>3463</v>
      </c>
      <c r="G43" s="40">
        <v>4</v>
      </c>
      <c r="H43" s="44">
        <v>0.23065347390924787</v>
      </c>
      <c r="I43" s="40">
        <v>12</v>
      </c>
      <c r="J43" s="40">
        <v>116</v>
      </c>
      <c r="K43" s="40">
        <v>6</v>
      </c>
      <c r="L43" s="44">
        <v>0.68965517241379315</v>
      </c>
      <c r="M43" s="40">
        <v>24</v>
      </c>
      <c r="N43" s="40">
        <v>1083</v>
      </c>
      <c r="O43" s="40">
        <v>2</v>
      </c>
      <c r="P43" s="40">
        <v>34</v>
      </c>
      <c r="Q43" s="40">
        <v>13</v>
      </c>
    </row>
    <row r="44" spans="1:17">
      <c r="A44" s="39" t="s">
        <v>52</v>
      </c>
      <c r="B44" s="40">
        <v>627</v>
      </c>
      <c r="C44" s="40">
        <v>41</v>
      </c>
      <c r="D44" s="40">
        <v>345</v>
      </c>
      <c r="E44" s="40">
        <v>42</v>
      </c>
      <c r="F44" s="40">
        <v>282</v>
      </c>
      <c r="G44" s="40">
        <v>36</v>
      </c>
      <c r="H44" s="44">
        <v>0.17706674578838372</v>
      </c>
      <c r="I44" s="40">
        <v>26</v>
      </c>
      <c r="J44" s="40">
        <v>10</v>
      </c>
      <c r="K44" s="40">
        <v>48</v>
      </c>
      <c r="L44" s="44">
        <v>0.90909090909090906</v>
      </c>
      <c r="M44" s="40">
        <v>3</v>
      </c>
      <c r="N44" s="40" t="s">
        <v>21</v>
      </c>
      <c r="O44" s="40" t="s">
        <v>21</v>
      </c>
      <c r="P44" s="40" t="s">
        <v>21</v>
      </c>
      <c r="Q44" s="40" t="s">
        <v>21</v>
      </c>
    </row>
    <row r="45" spans="1:17">
      <c r="A45" s="39" t="s">
        <v>53</v>
      </c>
      <c r="B45" s="40">
        <v>2041</v>
      </c>
      <c r="C45" s="40">
        <v>27</v>
      </c>
      <c r="D45" s="40">
        <v>757</v>
      </c>
      <c r="E45" s="40">
        <v>31</v>
      </c>
      <c r="F45" s="40">
        <v>1284</v>
      </c>
      <c r="G45" s="40">
        <v>19</v>
      </c>
      <c r="H45" s="44">
        <v>0.17706674578838372</v>
      </c>
      <c r="I45" s="40">
        <v>27</v>
      </c>
      <c r="J45" s="40">
        <v>39</v>
      </c>
      <c r="K45" s="40">
        <v>30</v>
      </c>
      <c r="L45" s="44">
        <v>0.6470588235294118</v>
      </c>
      <c r="M45" s="40">
        <v>29</v>
      </c>
      <c r="N45" s="40">
        <v>438</v>
      </c>
      <c r="O45" s="40">
        <v>21</v>
      </c>
      <c r="P45" s="40">
        <v>17</v>
      </c>
      <c r="Q45" s="40">
        <v>30</v>
      </c>
    </row>
    <row r="46" spans="1:17">
      <c r="A46" s="39" t="s">
        <v>54</v>
      </c>
      <c r="B46" s="40">
        <v>394</v>
      </c>
      <c r="C46" s="40">
        <v>44</v>
      </c>
      <c r="D46" s="40">
        <v>344</v>
      </c>
      <c r="E46" s="40">
        <v>43</v>
      </c>
      <c r="F46" s="40">
        <v>50</v>
      </c>
      <c r="G46" s="40">
        <v>46</v>
      </c>
      <c r="H46" s="44">
        <v>0.15609401861457667</v>
      </c>
      <c r="I46" s="40">
        <v>34</v>
      </c>
      <c r="J46" s="40">
        <v>14</v>
      </c>
      <c r="K46" s="40">
        <v>41</v>
      </c>
      <c r="L46" s="44">
        <v>0.23333333333333334</v>
      </c>
      <c r="M46" s="40">
        <v>50</v>
      </c>
      <c r="N46" s="40">
        <v>83</v>
      </c>
      <c r="O46" s="40">
        <v>41</v>
      </c>
      <c r="P46" s="40">
        <v>10</v>
      </c>
      <c r="Q46" s="40">
        <v>37</v>
      </c>
    </row>
    <row r="47" spans="1:17">
      <c r="A47" s="39" t="s">
        <v>55</v>
      </c>
      <c r="B47" s="40">
        <v>3761</v>
      </c>
      <c r="C47" s="40">
        <v>14</v>
      </c>
      <c r="D47" s="40">
        <v>1582</v>
      </c>
      <c r="E47" s="40">
        <v>20</v>
      </c>
      <c r="F47" s="40">
        <v>2179</v>
      </c>
      <c r="G47" s="40">
        <v>9</v>
      </c>
      <c r="H47" s="44">
        <v>0.21681324560779672</v>
      </c>
      <c r="I47" s="40">
        <v>17</v>
      </c>
      <c r="J47" s="40">
        <v>77</v>
      </c>
      <c r="K47" s="40">
        <v>19</v>
      </c>
      <c r="L47" s="44">
        <v>0.64166666666666672</v>
      </c>
      <c r="M47" s="40">
        <v>33</v>
      </c>
      <c r="N47" s="40">
        <v>723</v>
      </c>
      <c r="O47" s="40">
        <v>8</v>
      </c>
      <c r="P47" s="40">
        <v>36</v>
      </c>
      <c r="Q47" s="40">
        <v>11</v>
      </c>
    </row>
    <row r="48" spans="1:17">
      <c r="A48" s="39" t="s">
        <v>56</v>
      </c>
      <c r="B48" s="40">
        <v>10084</v>
      </c>
      <c r="C48" s="40">
        <v>2</v>
      </c>
      <c r="D48" s="40">
        <v>5455</v>
      </c>
      <c r="E48" s="40">
        <v>3</v>
      </c>
      <c r="F48" s="40">
        <v>4629</v>
      </c>
      <c r="G48" s="40">
        <v>2</v>
      </c>
      <c r="H48" s="44">
        <v>0.18519467955390997</v>
      </c>
      <c r="I48" s="40">
        <v>22</v>
      </c>
      <c r="J48" s="40">
        <v>289</v>
      </c>
      <c r="K48" s="40">
        <v>1</v>
      </c>
      <c r="L48" s="44">
        <v>0.69638554216867465</v>
      </c>
      <c r="M48" s="40">
        <v>22</v>
      </c>
      <c r="N48" s="40">
        <v>750</v>
      </c>
      <c r="O48" s="40">
        <v>7</v>
      </c>
      <c r="P48" s="40">
        <v>110</v>
      </c>
      <c r="Q48" s="40">
        <v>1</v>
      </c>
    </row>
    <row r="49" spans="1:17">
      <c r="A49" s="39" t="s">
        <v>57</v>
      </c>
      <c r="B49" s="40">
        <v>711</v>
      </c>
      <c r="C49" s="40">
        <v>39</v>
      </c>
      <c r="D49" s="40">
        <v>474</v>
      </c>
      <c r="E49" s="40">
        <v>38</v>
      </c>
      <c r="F49" s="40">
        <v>237</v>
      </c>
      <c r="G49" s="40">
        <v>40</v>
      </c>
      <c r="H49" s="44">
        <v>0.10007980845969673</v>
      </c>
      <c r="I49" s="40">
        <v>49</v>
      </c>
      <c r="J49" s="40">
        <v>14</v>
      </c>
      <c r="K49" s="40">
        <v>41</v>
      </c>
      <c r="L49" s="44">
        <v>0.32558139534883723</v>
      </c>
      <c r="M49" s="40">
        <v>46</v>
      </c>
      <c r="N49" s="40">
        <v>73</v>
      </c>
      <c r="O49" s="40">
        <v>43</v>
      </c>
      <c r="P49" s="40">
        <v>5</v>
      </c>
      <c r="Q49" s="40">
        <v>41</v>
      </c>
    </row>
    <row r="50" spans="1:17">
      <c r="A50" s="39" t="s">
        <v>58</v>
      </c>
      <c r="B50" s="40">
        <v>387</v>
      </c>
      <c r="C50" s="40">
        <v>45</v>
      </c>
      <c r="D50" s="40">
        <v>99</v>
      </c>
      <c r="E50" s="40">
        <v>49</v>
      </c>
      <c r="F50" s="40">
        <v>288</v>
      </c>
      <c r="G50" s="40">
        <v>35</v>
      </c>
      <c r="H50" s="44">
        <v>0.18519467955390997</v>
      </c>
      <c r="I50" s="40">
        <v>23</v>
      </c>
      <c r="J50" s="40">
        <v>9</v>
      </c>
      <c r="K50" s="40">
        <v>49</v>
      </c>
      <c r="L50" s="44">
        <v>0.64166666666666672</v>
      </c>
      <c r="M50" s="40">
        <v>32</v>
      </c>
      <c r="N50" s="40">
        <v>263</v>
      </c>
      <c r="O50" s="40">
        <v>32</v>
      </c>
      <c r="P50" s="40">
        <v>8</v>
      </c>
      <c r="Q50" s="40">
        <v>38</v>
      </c>
    </row>
    <row r="51" spans="1:17">
      <c r="A51" s="39" t="s">
        <v>59</v>
      </c>
      <c r="B51" s="40">
        <v>3024</v>
      </c>
      <c r="C51" s="40">
        <v>18</v>
      </c>
      <c r="D51" s="40">
        <v>2747</v>
      </c>
      <c r="E51" s="40">
        <v>11</v>
      </c>
      <c r="F51" s="40">
        <v>277</v>
      </c>
      <c r="G51" s="40">
        <v>37</v>
      </c>
      <c r="H51" s="44">
        <v>0.15609401861457667</v>
      </c>
      <c r="I51" s="40">
        <v>35</v>
      </c>
      <c r="J51" s="40">
        <v>55</v>
      </c>
      <c r="K51" s="40">
        <v>21</v>
      </c>
      <c r="L51" s="44">
        <v>0.6179775280898876</v>
      </c>
      <c r="M51" s="40">
        <v>34</v>
      </c>
      <c r="N51" s="40">
        <v>339</v>
      </c>
      <c r="O51" s="40">
        <v>28</v>
      </c>
      <c r="P51" s="40">
        <v>20</v>
      </c>
      <c r="Q51" s="40">
        <v>25</v>
      </c>
    </row>
    <row r="52" spans="1:17">
      <c r="A52" s="39" t="s">
        <v>60</v>
      </c>
      <c r="B52" s="40">
        <v>4966</v>
      </c>
      <c r="C52" s="40">
        <v>9</v>
      </c>
      <c r="D52" s="40">
        <v>2454</v>
      </c>
      <c r="E52" s="40">
        <v>15</v>
      </c>
      <c r="F52" s="40">
        <v>2512</v>
      </c>
      <c r="G52" s="40">
        <v>8</v>
      </c>
      <c r="H52" s="44">
        <v>0.23065347390924787</v>
      </c>
      <c r="I52" s="40">
        <v>14</v>
      </c>
      <c r="J52" s="40">
        <v>78</v>
      </c>
      <c r="K52" s="40">
        <v>18</v>
      </c>
      <c r="L52" s="44">
        <v>0.89655172413793105</v>
      </c>
      <c r="M52" s="40">
        <v>4</v>
      </c>
      <c r="N52" s="40">
        <v>342</v>
      </c>
      <c r="O52" s="40">
        <v>27</v>
      </c>
      <c r="P52" s="40">
        <v>29</v>
      </c>
      <c r="Q52" s="40">
        <v>20</v>
      </c>
    </row>
    <row r="53" spans="1:17">
      <c r="A53" s="39" t="s">
        <v>61</v>
      </c>
      <c r="B53" s="40">
        <v>1188</v>
      </c>
      <c r="C53" s="40">
        <v>36</v>
      </c>
      <c r="D53" s="40">
        <v>602</v>
      </c>
      <c r="E53" s="40">
        <v>35</v>
      </c>
      <c r="F53" s="40">
        <v>586</v>
      </c>
      <c r="G53" s="40">
        <v>31</v>
      </c>
      <c r="H53" s="44">
        <v>0.23065347390924787</v>
      </c>
      <c r="I53" s="40">
        <v>13</v>
      </c>
      <c r="J53" s="40">
        <v>31</v>
      </c>
      <c r="K53" s="40">
        <v>35</v>
      </c>
      <c r="L53" s="44">
        <v>0.60784313725490191</v>
      </c>
      <c r="M53" s="40">
        <v>35</v>
      </c>
      <c r="N53" s="40">
        <v>406</v>
      </c>
      <c r="O53" s="40">
        <v>22</v>
      </c>
      <c r="P53" s="40">
        <v>19</v>
      </c>
      <c r="Q53" s="40">
        <v>29</v>
      </c>
    </row>
    <row r="54" spans="1:17">
      <c r="A54" s="39" t="s">
        <v>62</v>
      </c>
      <c r="B54" s="40">
        <v>4706</v>
      </c>
      <c r="C54" s="40">
        <v>10</v>
      </c>
      <c r="D54" s="40">
        <v>2859</v>
      </c>
      <c r="E54" s="40">
        <v>10</v>
      </c>
      <c r="F54" s="40">
        <v>1847</v>
      </c>
      <c r="G54" s="40">
        <v>10</v>
      </c>
      <c r="H54" s="44">
        <v>0.29836768179216955</v>
      </c>
      <c r="I54" s="40">
        <v>6</v>
      </c>
      <c r="J54" s="40">
        <v>110</v>
      </c>
      <c r="K54" s="40">
        <v>8</v>
      </c>
      <c r="L54" s="44">
        <v>0.88709677419354838</v>
      </c>
      <c r="M54" s="40">
        <v>6</v>
      </c>
      <c r="N54" s="40">
        <v>1246</v>
      </c>
      <c r="O54" s="40">
        <v>1</v>
      </c>
      <c r="P54" s="40">
        <v>52</v>
      </c>
      <c r="Q54" s="40">
        <v>6</v>
      </c>
    </row>
    <row r="55" spans="1:17">
      <c r="A55" s="41" t="s">
        <v>63</v>
      </c>
      <c r="B55" s="42">
        <v>141</v>
      </c>
      <c r="C55" s="42">
        <v>51</v>
      </c>
      <c r="D55" s="42">
        <v>92</v>
      </c>
      <c r="E55" s="42">
        <v>50</v>
      </c>
      <c r="F55" s="42">
        <v>49</v>
      </c>
      <c r="G55" s="42">
        <v>47</v>
      </c>
      <c r="H55" s="45">
        <v>9.1050647674926696E-2</v>
      </c>
      <c r="I55" s="42">
        <v>50</v>
      </c>
      <c r="J55" s="42">
        <v>12</v>
      </c>
      <c r="K55" s="42">
        <v>43</v>
      </c>
      <c r="L55" s="45">
        <v>0.44444444444444442</v>
      </c>
      <c r="M55" s="42">
        <v>41</v>
      </c>
      <c r="N55" s="42">
        <v>90</v>
      </c>
      <c r="O55" s="42">
        <v>40</v>
      </c>
      <c r="P55" s="42">
        <v>11</v>
      </c>
      <c r="Q55" s="42">
        <v>34</v>
      </c>
    </row>
  </sheetData>
  <mergeCells count="9">
    <mergeCell ref="A1:Q1"/>
    <mergeCell ref="B3:C3"/>
    <mergeCell ref="D3:E3"/>
    <mergeCell ref="F3:G3"/>
    <mergeCell ref="H3:I3"/>
    <mergeCell ref="J3:K3"/>
    <mergeCell ref="L3:M3"/>
    <mergeCell ref="N3:O3"/>
    <mergeCell ref="P3:Q3"/>
  </mergeCells>
  <pageMargins left="0.7" right="0.7" top="0.75" bottom="0.75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5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Q1"/>
    </sheetView>
  </sheetViews>
  <sheetFormatPr defaultRowHeight="15"/>
  <cols>
    <col min="1" max="1" width="18.7109375" customWidth="1"/>
    <col min="2" max="2" width="11.5703125" customWidth="1"/>
    <col min="4" max="4" width="11.5703125" customWidth="1"/>
    <col min="6" max="6" width="11.5703125" customWidth="1"/>
    <col min="8" max="8" width="11.5703125" customWidth="1"/>
    <col min="10" max="10" width="11.5703125" customWidth="1"/>
    <col min="12" max="12" width="11.5703125" customWidth="1"/>
    <col min="14" max="14" width="11.5703125" customWidth="1"/>
    <col min="16" max="16" width="11.5703125" customWidth="1"/>
  </cols>
  <sheetData>
    <row r="1" spans="1:17" ht="16.899999999999999" customHeight="1">
      <c r="A1" s="104" t="s">
        <v>93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>
      <c r="I2" s="35">
        <v>41061</v>
      </c>
    </row>
    <row r="3" spans="1:17" s="32" customFormat="1" ht="134.25" customHeight="1">
      <c r="A3" s="31"/>
      <c r="B3" s="102" t="s">
        <v>1</v>
      </c>
      <c r="C3" s="103"/>
      <c r="D3" s="102" t="s">
        <v>2</v>
      </c>
      <c r="E3" s="103"/>
      <c r="F3" s="102" t="s">
        <v>3</v>
      </c>
      <c r="G3" s="103"/>
      <c r="H3" s="102" t="s">
        <v>4</v>
      </c>
      <c r="I3" s="103"/>
      <c r="J3" s="102" t="s">
        <v>5</v>
      </c>
      <c r="K3" s="103"/>
      <c r="L3" s="102" t="s">
        <v>6</v>
      </c>
      <c r="M3" s="103"/>
      <c r="N3" s="102" t="s">
        <v>7</v>
      </c>
      <c r="O3" s="103"/>
      <c r="P3" s="102" t="s">
        <v>8</v>
      </c>
      <c r="Q3" s="103"/>
    </row>
    <row r="4" spans="1:17">
      <c r="A4" s="2" t="s">
        <v>9</v>
      </c>
      <c r="B4" s="3" t="s">
        <v>10</v>
      </c>
      <c r="C4" s="3" t="s">
        <v>11</v>
      </c>
      <c r="D4" s="3" t="s">
        <v>10</v>
      </c>
      <c r="E4" s="3" t="s">
        <v>11</v>
      </c>
      <c r="F4" s="3" t="s">
        <v>10</v>
      </c>
      <c r="G4" s="3" t="s">
        <v>11</v>
      </c>
      <c r="H4" s="3" t="s">
        <v>10</v>
      </c>
      <c r="I4" s="3" t="s">
        <v>11</v>
      </c>
      <c r="J4" s="3" t="s">
        <v>10</v>
      </c>
      <c r="K4" s="3" t="s">
        <v>11</v>
      </c>
      <c r="L4" s="3" t="s">
        <v>10</v>
      </c>
      <c r="M4" s="3" t="s">
        <v>11</v>
      </c>
      <c r="N4" s="3" t="s">
        <v>10</v>
      </c>
      <c r="O4" s="3" t="s">
        <v>11</v>
      </c>
      <c r="P4" s="3" t="s">
        <v>10</v>
      </c>
      <c r="Q4" s="3" t="s">
        <v>11</v>
      </c>
    </row>
    <row r="5" spans="1:17">
      <c r="A5" s="37" t="s">
        <v>12</v>
      </c>
      <c r="B5" s="38">
        <v>1870</v>
      </c>
      <c r="C5" s="38">
        <v>24</v>
      </c>
      <c r="D5" s="38">
        <v>839</v>
      </c>
      <c r="E5" s="38">
        <v>25</v>
      </c>
      <c r="F5" s="38">
        <v>1031</v>
      </c>
      <c r="G5" s="38">
        <v>19</v>
      </c>
      <c r="H5" s="46">
        <v>0.16697537197195444</v>
      </c>
      <c r="I5" s="38">
        <v>15</v>
      </c>
      <c r="J5" s="38">
        <v>70</v>
      </c>
      <c r="K5" s="38">
        <v>14</v>
      </c>
      <c r="L5" s="46">
        <v>0.7</v>
      </c>
      <c r="M5" s="38">
        <v>10</v>
      </c>
      <c r="N5" s="38">
        <v>391</v>
      </c>
      <c r="O5" s="38">
        <v>16</v>
      </c>
      <c r="P5" s="38">
        <v>34</v>
      </c>
      <c r="Q5" s="38">
        <v>9</v>
      </c>
    </row>
    <row r="6" spans="1:17">
      <c r="A6" s="39" t="s">
        <v>13</v>
      </c>
      <c r="B6" s="40">
        <v>240</v>
      </c>
      <c r="C6" s="40">
        <v>47</v>
      </c>
      <c r="D6" s="40">
        <v>34</v>
      </c>
      <c r="E6" s="40">
        <v>51</v>
      </c>
      <c r="F6" s="40">
        <v>206</v>
      </c>
      <c r="G6" s="40">
        <v>36</v>
      </c>
      <c r="H6" s="47">
        <v>0.10678356752648969</v>
      </c>
      <c r="I6" s="40">
        <v>31</v>
      </c>
      <c r="J6" s="40">
        <v>14</v>
      </c>
      <c r="K6" s="40">
        <v>37</v>
      </c>
      <c r="L6" s="47">
        <v>0.63541666666666663</v>
      </c>
      <c r="M6" s="40">
        <v>15</v>
      </c>
      <c r="N6" s="40">
        <v>38</v>
      </c>
      <c r="O6" s="40">
        <v>45</v>
      </c>
      <c r="P6" s="40">
        <v>10</v>
      </c>
      <c r="Q6" s="40">
        <v>30</v>
      </c>
    </row>
    <row r="7" spans="1:17">
      <c r="A7" s="39" t="s">
        <v>14</v>
      </c>
      <c r="B7" s="40">
        <v>2123</v>
      </c>
      <c r="C7" s="40">
        <v>18</v>
      </c>
      <c r="D7" s="40">
        <v>1165</v>
      </c>
      <c r="E7" s="40">
        <v>20</v>
      </c>
      <c r="F7" s="40">
        <v>958</v>
      </c>
      <c r="G7" s="40">
        <v>21</v>
      </c>
      <c r="H7" s="47">
        <v>0.12254323772320941</v>
      </c>
      <c r="I7" s="40">
        <v>29</v>
      </c>
      <c r="J7" s="40">
        <v>45</v>
      </c>
      <c r="K7" s="40">
        <v>21</v>
      </c>
      <c r="L7" s="47">
        <v>0.57499999999999996</v>
      </c>
      <c r="M7" s="40">
        <v>22</v>
      </c>
      <c r="N7" s="40">
        <v>83</v>
      </c>
      <c r="O7" s="40">
        <v>39</v>
      </c>
      <c r="P7" s="40">
        <v>9</v>
      </c>
      <c r="Q7" s="40">
        <v>33</v>
      </c>
    </row>
    <row r="8" spans="1:17">
      <c r="A8" s="39" t="s">
        <v>15</v>
      </c>
      <c r="B8" s="40">
        <v>1158</v>
      </c>
      <c r="C8" s="40">
        <v>33</v>
      </c>
      <c r="D8" s="40">
        <v>458</v>
      </c>
      <c r="E8" s="40">
        <v>34</v>
      </c>
      <c r="F8" s="40">
        <v>700</v>
      </c>
      <c r="G8" s="40">
        <v>28</v>
      </c>
      <c r="H8" s="47">
        <v>0.18586754510551579</v>
      </c>
      <c r="I8" s="40">
        <v>11</v>
      </c>
      <c r="J8" s="40">
        <v>36</v>
      </c>
      <c r="K8" s="40">
        <v>26</v>
      </c>
      <c r="L8" s="47">
        <v>0.48</v>
      </c>
      <c r="M8" s="40">
        <v>29</v>
      </c>
      <c r="N8" s="40">
        <v>401</v>
      </c>
      <c r="O8" s="40">
        <v>15</v>
      </c>
      <c r="P8" s="40">
        <v>19</v>
      </c>
      <c r="Q8" s="40">
        <v>20</v>
      </c>
    </row>
    <row r="9" spans="1:17">
      <c r="A9" s="39" t="s">
        <v>16</v>
      </c>
      <c r="B9" s="40">
        <v>14187</v>
      </c>
      <c r="C9" s="40">
        <v>1</v>
      </c>
      <c r="D9" s="40">
        <v>12741</v>
      </c>
      <c r="E9" s="40">
        <v>1</v>
      </c>
      <c r="F9" s="40">
        <v>1446</v>
      </c>
      <c r="G9" s="40">
        <v>9</v>
      </c>
      <c r="H9" s="47">
        <v>6.6354089858726026E-2</v>
      </c>
      <c r="I9" s="40">
        <v>49</v>
      </c>
      <c r="J9" s="40">
        <v>200</v>
      </c>
      <c r="K9" s="40">
        <v>2</v>
      </c>
      <c r="L9" s="47">
        <v>0.56617647058823528</v>
      </c>
      <c r="M9" s="40">
        <v>24</v>
      </c>
      <c r="N9" s="40">
        <v>179</v>
      </c>
      <c r="O9" s="40">
        <v>31</v>
      </c>
      <c r="P9" s="40">
        <v>11</v>
      </c>
      <c r="Q9" s="40">
        <v>28</v>
      </c>
    </row>
    <row r="10" spans="1:17">
      <c r="A10" s="39" t="s">
        <v>17</v>
      </c>
      <c r="B10" s="40">
        <v>1517</v>
      </c>
      <c r="C10" s="40">
        <v>29</v>
      </c>
      <c r="D10" s="40">
        <v>1483</v>
      </c>
      <c r="E10" s="40">
        <v>18</v>
      </c>
      <c r="F10" s="40">
        <v>34</v>
      </c>
      <c r="G10" s="40">
        <v>43</v>
      </c>
      <c r="H10" s="47">
        <v>7.5098030706611571E-2</v>
      </c>
      <c r="I10" s="40">
        <v>43</v>
      </c>
      <c r="J10" s="40">
        <v>31</v>
      </c>
      <c r="K10" s="40">
        <v>29</v>
      </c>
      <c r="L10" s="47">
        <v>0.40625</v>
      </c>
      <c r="M10" s="40">
        <v>32</v>
      </c>
      <c r="N10" s="40">
        <v>114</v>
      </c>
      <c r="O10" s="40">
        <v>38</v>
      </c>
      <c r="P10" s="40">
        <v>9</v>
      </c>
      <c r="Q10" s="40">
        <v>33</v>
      </c>
    </row>
    <row r="11" spans="1:17">
      <c r="A11" s="39" t="s">
        <v>18</v>
      </c>
      <c r="B11" s="40">
        <v>1360</v>
      </c>
      <c r="C11" s="40">
        <v>31</v>
      </c>
      <c r="D11" s="40">
        <v>684</v>
      </c>
      <c r="E11" s="40">
        <v>28</v>
      </c>
      <c r="F11" s="40">
        <v>676</v>
      </c>
      <c r="G11" s="40">
        <v>29</v>
      </c>
      <c r="H11" s="47">
        <v>0.10678356752648969</v>
      </c>
      <c r="I11" s="40">
        <v>32</v>
      </c>
      <c r="J11" s="40">
        <v>13</v>
      </c>
      <c r="K11" s="40">
        <v>38</v>
      </c>
      <c r="L11" s="47">
        <v>0.40625</v>
      </c>
      <c r="M11" s="40">
        <v>34</v>
      </c>
      <c r="N11" s="40">
        <v>125</v>
      </c>
      <c r="O11" s="40">
        <v>36</v>
      </c>
      <c r="P11" s="40">
        <v>2</v>
      </c>
      <c r="Q11" s="40">
        <v>44</v>
      </c>
    </row>
    <row r="12" spans="1:17">
      <c r="A12" s="39" t="s">
        <v>19</v>
      </c>
      <c r="B12" s="40">
        <v>683</v>
      </c>
      <c r="C12" s="40">
        <v>38</v>
      </c>
      <c r="D12" s="40">
        <v>321</v>
      </c>
      <c r="E12" s="40">
        <v>40</v>
      </c>
      <c r="F12" s="40">
        <v>362</v>
      </c>
      <c r="G12" s="40">
        <v>33</v>
      </c>
      <c r="H12" s="47">
        <v>0.27548286096218982</v>
      </c>
      <c r="I12" s="40">
        <v>2</v>
      </c>
      <c r="J12" s="40">
        <v>6</v>
      </c>
      <c r="K12" s="40">
        <v>46</v>
      </c>
      <c r="L12" s="47">
        <v>1</v>
      </c>
      <c r="M12" s="40">
        <v>1</v>
      </c>
      <c r="N12" s="40">
        <v>149</v>
      </c>
      <c r="O12" s="40">
        <v>33</v>
      </c>
      <c r="P12" s="40">
        <v>2</v>
      </c>
      <c r="Q12" s="40">
        <v>44</v>
      </c>
    </row>
    <row r="13" spans="1:17">
      <c r="A13" s="39" t="s">
        <v>20</v>
      </c>
      <c r="B13" s="40">
        <v>175</v>
      </c>
      <c r="C13" s="40">
        <v>48</v>
      </c>
      <c r="D13" s="40">
        <v>129</v>
      </c>
      <c r="E13" s="40">
        <v>46</v>
      </c>
      <c r="F13" s="40">
        <v>46</v>
      </c>
      <c r="G13" s="40">
        <v>42</v>
      </c>
      <c r="H13" s="47">
        <v>6.4500946329303283E-2</v>
      </c>
      <c r="I13" s="40">
        <v>50</v>
      </c>
      <c r="J13" s="40">
        <v>0</v>
      </c>
      <c r="K13" s="40">
        <v>51</v>
      </c>
      <c r="L13" s="47">
        <v>0</v>
      </c>
      <c r="M13" s="40">
        <v>51</v>
      </c>
      <c r="N13" s="40">
        <v>0</v>
      </c>
      <c r="O13" s="40">
        <v>50</v>
      </c>
      <c r="P13" s="40">
        <v>0</v>
      </c>
      <c r="Q13" s="40">
        <v>48</v>
      </c>
    </row>
    <row r="14" spans="1:17">
      <c r="A14" s="39" t="s">
        <v>22</v>
      </c>
      <c r="B14" s="40">
        <v>7043</v>
      </c>
      <c r="C14" s="40">
        <v>3</v>
      </c>
      <c r="D14" s="40">
        <v>3979</v>
      </c>
      <c r="E14" s="40">
        <v>3</v>
      </c>
      <c r="F14" s="40">
        <v>3064</v>
      </c>
      <c r="G14" s="40">
        <v>3</v>
      </c>
      <c r="H14" s="47">
        <v>0.13884827729939841</v>
      </c>
      <c r="I14" s="40">
        <v>23</v>
      </c>
      <c r="J14" s="40">
        <v>132</v>
      </c>
      <c r="K14" s="40">
        <v>3</v>
      </c>
      <c r="L14" s="47">
        <v>0.72527472527472525</v>
      </c>
      <c r="M14" s="40">
        <v>7</v>
      </c>
      <c r="N14" s="40">
        <v>261</v>
      </c>
      <c r="O14" s="40">
        <v>26</v>
      </c>
      <c r="P14" s="40">
        <v>17</v>
      </c>
      <c r="Q14" s="40">
        <v>21</v>
      </c>
    </row>
    <row r="15" spans="1:17">
      <c r="A15" s="39" t="s">
        <v>23</v>
      </c>
      <c r="B15" s="40">
        <v>2485</v>
      </c>
      <c r="C15" s="40">
        <v>16</v>
      </c>
      <c r="D15" s="40">
        <v>1688</v>
      </c>
      <c r="E15" s="40">
        <v>16</v>
      </c>
      <c r="F15" s="40">
        <v>797</v>
      </c>
      <c r="G15" s="40">
        <v>25</v>
      </c>
      <c r="H15" s="47">
        <v>0.10678356752648969</v>
      </c>
      <c r="I15" s="40">
        <v>38</v>
      </c>
      <c r="J15" s="40">
        <v>94</v>
      </c>
      <c r="K15" s="40">
        <v>7</v>
      </c>
      <c r="L15" s="47">
        <v>0.6619718309859155</v>
      </c>
      <c r="M15" s="40">
        <v>11</v>
      </c>
      <c r="N15" s="40">
        <v>371</v>
      </c>
      <c r="O15" s="40">
        <v>17</v>
      </c>
      <c r="P15" s="40">
        <v>49</v>
      </c>
      <c r="Q15" s="40">
        <v>3</v>
      </c>
    </row>
    <row r="16" spans="1:17">
      <c r="A16" s="39" t="s">
        <v>24</v>
      </c>
      <c r="B16" s="40">
        <v>568</v>
      </c>
      <c r="C16" s="40">
        <v>40</v>
      </c>
      <c r="D16" s="40">
        <v>568</v>
      </c>
      <c r="E16" s="40">
        <v>30</v>
      </c>
      <c r="F16" s="40">
        <v>0</v>
      </c>
      <c r="G16" s="40">
        <v>50</v>
      </c>
      <c r="H16" s="47">
        <v>7.5098030706611571E-2</v>
      </c>
      <c r="I16" s="40">
        <v>42</v>
      </c>
      <c r="J16" s="40">
        <v>9</v>
      </c>
      <c r="K16" s="40">
        <v>42</v>
      </c>
      <c r="L16" s="47">
        <v>0.39130434782608697</v>
      </c>
      <c r="M16" s="40">
        <v>35</v>
      </c>
      <c r="N16" s="40">
        <v>137</v>
      </c>
      <c r="O16" s="40">
        <v>35</v>
      </c>
      <c r="P16" s="40">
        <v>4</v>
      </c>
      <c r="Q16" s="40">
        <v>39</v>
      </c>
    </row>
    <row r="17" spans="1:17">
      <c r="A17" s="39" t="s">
        <v>25</v>
      </c>
      <c r="B17" s="40">
        <v>142</v>
      </c>
      <c r="C17" s="40">
        <v>50</v>
      </c>
      <c r="D17" s="40">
        <v>140</v>
      </c>
      <c r="E17" s="40">
        <v>45</v>
      </c>
      <c r="F17" s="40">
        <v>2</v>
      </c>
      <c r="G17" s="40">
        <v>48</v>
      </c>
      <c r="H17" s="47">
        <v>3.1441050925401143E-2</v>
      </c>
      <c r="I17" s="40">
        <v>51</v>
      </c>
      <c r="J17" s="40">
        <v>6</v>
      </c>
      <c r="K17" s="40">
        <v>46</v>
      </c>
      <c r="L17" s="47">
        <v>0.14285714285714285</v>
      </c>
      <c r="M17" s="40">
        <v>48</v>
      </c>
      <c r="N17" s="40">
        <v>23</v>
      </c>
      <c r="O17" s="40">
        <v>46</v>
      </c>
      <c r="P17" s="40">
        <v>3</v>
      </c>
      <c r="Q17" s="40">
        <v>41</v>
      </c>
    </row>
    <row r="18" spans="1:17">
      <c r="A18" s="39" t="s">
        <v>26</v>
      </c>
      <c r="B18" s="40">
        <v>4650</v>
      </c>
      <c r="C18" s="40">
        <v>8</v>
      </c>
      <c r="D18" s="40">
        <v>3698</v>
      </c>
      <c r="E18" s="40">
        <v>5</v>
      </c>
      <c r="F18" s="40">
        <v>952</v>
      </c>
      <c r="G18" s="40">
        <v>22</v>
      </c>
      <c r="H18" s="47">
        <v>0.14506312788406436</v>
      </c>
      <c r="I18" s="40">
        <v>18</v>
      </c>
      <c r="J18" s="40">
        <v>67</v>
      </c>
      <c r="K18" s="40">
        <v>18</v>
      </c>
      <c r="L18" s="47">
        <v>0.37222222222222223</v>
      </c>
      <c r="M18" s="40">
        <v>37</v>
      </c>
      <c r="N18" s="40">
        <v>200</v>
      </c>
      <c r="O18" s="40">
        <v>30</v>
      </c>
      <c r="P18" s="40">
        <v>16</v>
      </c>
      <c r="Q18" s="40">
        <v>22</v>
      </c>
    </row>
    <row r="19" spans="1:17">
      <c r="A19" s="39" t="s">
        <v>27</v>
      </c>
      <c r="B19" s="40">
        <v>2019</v>
      </c>
      <c r="C19" s="40">
        <v>20</v>
      </c>
      <c r="D19" s="40">
        <v>970</v>
      </c>
      <c r="E19" s="40">
        <v>22</v>
      </c>
      <c r="F19" s="40">
        <v>1049</v>
      </c>
      <c r="G19" s="40">
        <v>18</v>
      </c>
      <c r="H19" s="47">
        <v>0.12254323772320941</v>
      </c>
      <c r="I19" s="40">
        <v>30</v>
      </c>
      <c r="J19" s="40">
        <v>81</v>
      </c>
      <c r="K19" s="40">
        <v>10</v>
      </c>
      <c r="L19" s="47">
        <v>0.65322580645161288</v>
      </c>
      <c r="M19" s="40">
        <v>12</v>
      </c>
      <c r="N19" s="40">
        <v>271</v>
      </c>
      <c r="O19" s="40">
        <v>25</v>
      </c>
      <c r="P19" s="40">
        <v>27</v>
      </c>
      <c r="Q19" s="40">
        <v>12</v>
      </c>
    </row>
    <row r="20" spans="1:17">
      <c r="A20" s="39" t="s">
        <v>28</v>
      </c>
      <c r="B20" s="40">
        <v>1641</v>
      </c>
      <c r="C20" s="40">
        <v>26</v>
      </c>
      <c r="D20" s="40">
        <v>798</v>
      </c>
      <c r="E20" s="40">
        <v>26</v>
      </c>
      <c r="F20" s="40">
        <v>843</v>
      </c>
      <c r="G20" s="40">
        <v>24</v>
      </c>
      <c r="H20" s="47">
        <v>0.22840565865040419</v>
      </c>
      <c r="I20" s="40">
        <v>7</v>
      </c>
      <c r="J20" s="40">
        <v>68</v>
      </c>
      <c r="K20" s="40">
        <v>16</v>
      </c>
      <c r="L20" s="47">
        <v>0.58620689655172409</v>
      </c>
      <c r="M20" s="40">
        <v>21</v>
      </c>
      <c r="N20" s="40">
        <v>310</v>
      </c>
      <c r="O20" s="40">
        <v>21</v>
      </c>
      <c r="P20" s="40">
        <v>46</v>
      </c>
      <c r="Q20" s="40">
        <v>5</v>
      </c>
    </row>
    <row r="21" spans="1:17">
      <c r="A21" s="39" t="s">
        <v>29</v>
      </c>
      <c r="B21" s="40">
        <v>1000</v>
      </c>
      <c r="C21" s="40">
        <v>34</v>
      </c>
      <c r="D21" s="40">
        <v>563</v>
      </c>
      <c r="E21" s="40">
        <v>31</v>
      </c>
      <c r="F21" s="40">
        <v>437</v>
      </c>
      <c r="G21" s="40">
        <v>32</v>
      </c>
      <c r="H21" s="47">
        <v>0.12808630283096076</v>
      </c>
      <c r="I21" s="40">
        <v>27</v>
      </c>
      <c r="J21" s="40">
        <v>41</v>
      </c>
      <c r="K21" s="40">
        <v>23</v>
      </c>
      <c r="L21" s="47">
        <v>0.29496402877697842</v>
      </c>
      <c r="M21" s="40">
        <v>41</v>
      </c>
      <c r="N21" s="40">
        <v>236</v>
      </c>
      <c r="O21" s="40">
        <v>27</v>
      </c>
      <c r="P21" s="40">
        <v>23</v>
      </c>
      <c r="Q21" s="40">
        <v>15</v>
      </c>
    </row>
    <row r="22" spans="1:17">
      <c r="A22" s="39" t="s">
        <v>30</v>
      </c>
      <c r="B22" s="40">
        <v>1875</v>
      </c>
      <c r="C22" s="40">
        <v>23</v>
      </c>
      <c r="D22" s="40">
        <v>791</v>
      </c>
      <c r="E22" s="40">
        <v>27</v>
      </c>
      <c r="F22" s="40">
        <v>1084</v>
      </c>
      <c r="G22" s="40">
        <v>17</v>
      </c>
      <c r="H22" s="47">
        <v>0.16697537197195444</v>
      </c>
      <c r="I22" s="40">
        <v>17</v>
      </c>
      <c r="J22" s="40">
        <v>81</v>
      </c>
      <c r="K22" s="40">
        <v>10</v>
      </c>
      <c r="L22" s="47">
        <v>0.85263157894736841</v>
      </c>
      <c r="M22" s="40">
        <v>2</v>
      </c>
      <c r="N22" s="40">
        <v>843</v>
      </c>
      <c r="O22" s="40">
        <v>2</v>
      </c>
      <c r="P22" s="40">
        <v>58</v>
      </c>
      <c r="Q22" s="40">
        <v>2</v>
      </c>
    </row>
    <row r="23" spans="1:17">
      <c r="A23" s="39" t="s">
        <v>31</v>
      </c>
      <c r="B23" s="40">
        <v>1562</v>
      </c>
      <c r="C23" s="40">
        <v>28</v>
      </c>
      <c r="D23" s="40">
        <v>433</v>
      </c>
      <c r="E23" s="40">
        <v>35</v>
      </c>
      <c r="F23" s="40">
        <v>1129</v>
      </c>
      <c r="G23" s="40">
        <v>15</v>
      </c>
      <c r="H23" s="47">
        <v>0.13884827729939841</v>
      </c>
      <c r="I23" s="40">
        <v>24</v>
      </c>
      <c r="J23" s="40">
        <v>89</v>
      </c>
      <c r="K23" s="40">
        <v>8</v>
      </c>
      <c r="L23" s="47">
        <v>0.70634920634920639</v>
      </c>
      <c r="M23" s="40">
        <v>9</v>
      </c>
      <c r="N23" s="40">
        <v>291</v>
      </c>
      <c r="O23" s="40">
        <v>23</v>
      </c>
      <c r="P23" s="40">
        <v>40</v>
      </c>
      <c r="Q23" s="40">
        <v>8</v>
      </c>
    </row>
    <row r="24" spans="1:17">
      <c r="A24" s="39" t="s">
        <v>32</v>
      </c>
      <c r="B24" s="40">
        <v>1622</v>
      </c>
      <c r="C24" s="40">
        <v>27</v>
      </c>
      <c r="D24" s="40">
        <v>269</v>
      </c>
      <c r="E24" s="40">
        <v>42</v>
      </c>
      <c r="F24" s="40">
        <v>1353</v>
      </c>
      <c r="G24" s="40">
        <v>11</v>
      </c>
      <c r="H24" s="47">
        <v>0.37771605521166751</v>
      </c>
      <c r="I24" s="40">
        <v>1</v>
      </c>
      <c r="J24" s="40">
        <v>27</v>
      </c>
      <c r="K24" s="40">
        <v>32</v>
      </c>
      <c r="L24" s="47">
        <v>0.75</v>
      </c>
      <c r="M24" s="40">
        <v>5</v>
      </c>
      <c r="N24" s="40">
        <v>543</v>
      </c>
      <c r="O24" s="40">
        <v>10</v>
      </c>
      <c r="P24" s="40">
        <v>16</v>
      </c>
      <c r="Q24" s="40">
        <v>22</v>
      </c>
    </row>
    <row r="25" spans="1:17">
      <c r="A25" s="39" t="s">
        <v>33</v>
      </c>
      <c r="B25" s="40">
        <v>1185</v>
      </c>
      <c r="C25" s="40">
        <v>32</v>
      </c>
      <c r="D25" s="40">
        <v>961</v>
      </c>
      <c r="E25" s="40">
        <v>23</v>
      </c>
      <c r="F25" s="40">
        <v>224</v>
      </c>
      <c r="G25" s="40">
        <v>35</v>
      </c>
      <c r="H25" s="47">
        <v>6.6354089858726026E-2</v>
      </c>
      <c r="I25" s="40">
        <v>44</v>
      </c>
      <c r="J25" s="40">
        <v>16</v>
      </c>
      <c r="K25" s="40">
        <v>35</v>
      </c>
      <c r="L25" s="47">
        <v>0.34615384615384615</v>
      </c>
      <c r="M25" s="40">
        <v>38</v>
      </c>
      <c r="N25" s="40">
        <v>47</v>
      </c>
      <c r="O25" s="40">
        <v>43</v>
      </c>
      <c r="P25" s="40">
        <v>1</v>
      </c>
      <c r="Q25" s="40">
        <v>46</v>
      </c>
    </row>
    <row r="26" spans="1:17">
      <c r="A26" s="39" t="s">
        <v>34</v>
      </c>
      <c r="B26" s="40">
        <v>5188</v>
      </c>
      <c r="C26" s="40">
        <v>6</v>
      </c>
      <c r="D26" s="40">
        <v>3052</v>
      </c>
      <c r="E26" s="40">
        <v>8</v>
      </c>
      <c r="F26" s="40">
        <v>2136</v>
      </c>
      <c r="G26" s="40">
        <v>5</v>
      </c>
      <c r="H26" s="47">
        <v>0.24060906701670789</v>
      </c>
      <c r="I26" s="40">
        <v>3</v>
      </c>
      <c r="J26" s="40">
        <v>43</v>
      </c>
      <c r="K26" s="40">
        <v>22</v>
      </c>
      <c r="L26" s="47">
        <v>0.63541666666666663</v>
      </c>
      <c r="M26" s="40">
        <v>13</v>
      </c>
      <c r="N26" s="40">
        <v>3</v>
      </c>
      <c r="O26" s="40">
        <v>48</v>
      </c>
      <c r="P26" s="40">
        <v>0</v>
      </c>
      <c r="Q26" s="40">
        <v>48</v>
      </c>
    </row>
    <row r="27" spans="1:17">
      <c r="A27" s="39" t="s">
        <v>35</v>
      </c>
      <c r="B27" s="40">
        <v>2881</v>
      </c>
      <c r="C27" s="40">
        <v>13</v>
      </c>
      <c r="D27" s="40">
        <v>1776</v>
      </c>
      <c r="E27" s="40">
        <v>14</v>
      </c>
      <c r="F27" s="40">
        <v>1105</v>
      </c>
      <c r="G27" s="40">
        <v>16</v>
      </c>
      <c r="H27" s="47">
        <v>0.10678356752648969</v>
      </c>
      <c r="I27" s="40">
        <v>36</v>
      </c>
      <c r="J27" s="40">
        <v>77</v>
      </c>
      <c r="K27" s="40">
        <v>12</v>
      </c>
      <c r="L27" s="47">
        <v>0.56617647058823528</v>
      </c>
      <c r="M27" s="40">
        <v>26</v>
      </c>
      <c r="N27" s="40">
        <v>511</v>
      </c>
      <c r="O27" s="40">
        <v>11</v>
      </c>
      <c r="P27" s="40">
        <v>26</v>
      </c>
      <c r="Q27" s="40">
        <v>13</v>
      </c>
    </row>
    <row r="28" spans="1:17">
      <c r="A28" s="39" t="s">
        <v>36</v>
      </c>
      <c r="B28" s="40">
        <v>1885</v>
      </c>
      <c r="C28" s="40">
        <v>22</v>
      </c>
      <c r="D28" s="40">
        <v>1880</v>
      </c>
      <c r="E28" s="40">
        <v>12</v>
      </c>
      <c r="F28" s="40">
        <v>5</v>
      </c>
      <c r="G28" s="40">
        <v>47</v>
      </c>
      <c r="H28" s="47">
        <v>0.12808630283096076</v>
      </c>
      <c r="I28" s="40">
        <v>26</v>
      </c>
      <c r="J28" s="40">
        <v>33</v>
      </c>
      <c r="K28" s="40">
        <v>28</v>
      </c>
      <c r="L28" s="47">
        <v>0.25</v>
      </c>
      <c r="M28" s="40">
        <v>42</v>
      </c>
      <c r="N28" s="40">
        <v>299</v>
      </c>
      <c r="O28" s="40">
        <v>22</v>
      </c>
      <c r="P28" s="40">
        <v>11</v>
      </c>
      <c r="Q28" s="40">
        <v>28</v>
      </c>
    </row>
    <row r="29" spans="1:17">
      <c r="A29" s="39" t="s">
        <v>37</v>
      </c>
      <c r="B29" s="40">
        <v>1513</v>
      </c>
      <c r="C29" s="40">
        <v>30</v>
      </c>
      <c r="D29" s="40">
        <v>368</v>
      </c>
      <c r="E29" s="40">
        <v>39</v>
      </c>
      <c r="F29" s="40">
        <v>1145</v>
      </c>
      <c r="G29" s="40">
        <v>14</v>
      </c>
      <c r="H29" s="47">
        <v>0.24060906701670789</v>
      </c>
      <c r="I29" s="40">
        <v>4</v>
      </c>
      <c r="J29" s="40">
        <v>61</v>
      </c>
      <c r="K29" s="40">
        <v>19</v>
      </c>
      <c r="L29" s="47">
        <v>0.63541666666666663</v>
      </c>
      <c r="M29" s="40">
        <v>16</v>
      </c>
      <c r="N29" s="40">
        <v>555</v>
      </c>
      <c r="O29" s="40">
        <v>8</v>
      </c>
      <c r="P29" s="40">
        <v>42</v>
      </c>
      <c r="Q29" s="40">
        <v>7</v>
      </c>
    </row>
    <row r="30" spans="1:17">
      <c r="A30" s="39" t="s">
        <v>38</v>
      </c>
      <c r="B30" s="40">
        <v>2328</v>
      </c>
      <c r="C30" s="40">
        <v>17</v>
      </c>
      <c r="D30" s="40">
        <v>1382</v>
      </c>
      <c r="E30" s="40">
        <v>19</v>
      </c>
      <c r="F30" s="40">
        <v>946</v>
      </c>
      <c r="G30" s="40">
        <v>23</v>
      </c>
      <c r="H30" s="47">
        <v>0.14506312788406436</v>
      </c>
      <c r="I30" s="40">
        <v>20</v>
      </c>
      <c r="J30" s="40">
        <v>59</v>
      </c>
      <c r="K30" s="40">
        <v>20</v>
      </c>
      <c r="L30" s="47">
        <v>0.50862068965517238</v>
      </c>
      <c r="M30" s="40">
        <v>27</v>
      </c>
      <c r="N30" s="40">
        <v>461</v>
      </c>
      <c r="O30" s="40">
        <v>12</v>
      </c>
      <c r="P30" s="40">
        <v>22</v>
      </c>
      <c r="Q30" s="40">
        <v>18</v>
      </c>
    </row>
    <row r="31" spans="1:17">
      <c r="A31" s="39" t="s">
        <v>39</v>
      </c>
      <c r="B31" s="40">
        <v>251</v>
      </c>
      <c r="C31" s="40">
        <v>46</v>
      </c>
      <c r="D31" s="40">
        <v>124</v>
      </c>
      <c r="E31" s="40">
        <v>47</v>
      </c>
      <c r="F31" s="40">
        <v>127</v>
      </c>
      <c r="G31" s="40">
        <v>39</v>
      </c>
      <c r="H31" s="47">
        <v>8.5235434956105346E-2</v>
      </c>
      <c r="I31" s="40">
        <v>39</v>
      </c>
      <c r="J31" s="40">
        <v>11</v>
      </c>
      <c r="K31" s="40">
        <v>40</v>
      </c>
      <c r="L31" s="47">
        <v>0.18032786885245902</v>
      </c>
      <c r="M31" s="40">
        <v>46</v>
      </c>
      <c r="N31" s="40">
        <v>118</v>
      </c>
      <c r="O31" s="40">
        <v>37</v>
      </c>
      <c r="P31" s="40">
        <v>10</v>
      </c>
      <c r="Q31" s="40">
        <v>30</v>
      </c>
    </row>
    <row r="32" spans="1:17">
      <c r="A32" s="39" t="s">
        <v>40</v>
      </c>
      <c r="B32" s="40">
        <v>393</v>
      </c>
      <c r="C32" s="40">
        <v>42</v>
      </c>
      <c r="D32" s="40">
        <v>378</v>
      </c>
      <c r="E32" s="40">
        <v>38</v>
      </c>
      <c r="F32" s="40">
        <v>15</v>
      </c>
      <c r="G32" s="40">
        <v>44</v>
      </c>
      <c r="H32" s="47">
        <v>6.6354089858726026E-2</v>
      </c>
      <c r="I32" s="40">
        <v>46</v>
      </c>
      <c r="J32" s="40">
        <v>21</v>
      </c>
      <c r="K32" s="40">
        <v>34</v>
      </c>
      <c r="L32" s="47">
        <v>0.23863636363636365</v>
      </c>
      <c r="M32" s="40">
        <v>45</v>
      </c>
      <c r="N32" s="40">
        <v>148</v>
      </c>
      <c r="O32" s="40">
        <v>34</v>
      </c>
      <c r="P32" s="40">
        <v>15</v>
      </c>
      <c r="Q32" s="40">
        <v>24</v>
      </c>
    </row>
    <row r="33" spans="1:17">
      <c r="A33" s="39" t="s">
        <v>41</v>
      </c>
      <c r="B33" s="40">
        <v>379</v>
      </c>
      <c r="C33" s="40">
        <v>43</v>
      </c>
      <c r="D33" s="40">
        <v>379</v>
      </c>
      <c r="E33" s="40">
        <v>37</v>
      </c>
      <c r="F33" s="40">
        <v>0</v>
      </c>
      <c r="G33" s="40">
        <v>50</v>
      </c>
      <c r="H33" s="47">
        <v>6.6354089858726026E-2</v>
      </c>
      <c r="I33" s="40">
        <v>48</v>
      </c>
      <c r="J33" s="40">
        <v>5</v>
      </c>
      <c r="K33" s="40">
        <v>49</v>
      </c>
      <c r="L33" s="47">
        <v>0.14285714285714285</v>
      </c>
      <c r="M33" s="40">
        <v>48</v>
      </c>
      <c r="N33" s="40">
        <v>19</v>
      </c>
      <c r="O33" s="40">
        <v>47</v>
      </c>
      <c r="P33" s="40">
        <v>1</v>
      </c>
      <c r="Q33" s="40">
        <v>46</v>
      </c>
    </row>
    <row r="34" spans="1:17">
      <c r="A34" s="39" t="s">
        <v>42</v>
      </c>
      <c r="B34" s="40">
        <v>882</v>
      </c>
      <c r="C34" s="40">
        <v>36</v>
      </c>
      <c r="D34" s="40">
        <v>869</v>
      </c>
      <c r="E34" s="40">
        <v>24</v>
      </c>
      <c r="F34" s="40">
        <v>13</v>
      </c>
      <c r="G34" s="40">
        <v>45</v>
      </c>
      <c r="H34" s="47">
        <v>0.22840565865040419</v>
      </c>
      <c r="I34" s="40">
        <v>6</v>
      </c>
      <c r="J34" s="40">
        <v>9</v>
      </c>
      <c r="K34" s="40">
        <v>42</v>
      </c>
      <c r="L34" s="47">
        <v>0.34615384615384615</v>
      </c>
      <c r="M34" s="40">
        <v>39</v>
      </c>
      <c r="N34" s="40">
        <v>424</v>
      </c>
      <c r="O34" s="40">
        <v>13</v>
      </c>
      <c r="P34" s="40">
        <v>3</v>
      </c>
      <c r="Q34" s="40">
        <v>41</v>
      </c>
    </row>
    <row r="35" spans="1:17">
      <c r="A35" s="39" t="s">
        <v>43</v>
      </c>
      <c r="B35" s="40">
        <v>2883</v>
      </c>
      <c r="C35" s="40">
        <v>12</v>
      </c>
      <c r="D35" s="40">
        <v>2144</v>
      </c>
      <c r="E35" s="40">
        <v>9</v>
      </c>
      <c r="F35" s="40">
        <v>739</v>
      </c>
      <c r="G35" s="40">
        <v>27</v>
      </c>
      <c r="H35" s="47">
        <v>0.10678356752648969</v>
      </c>
      <c r="I35" s="40">
        <v>33</v>
      </c>
      <c r="J35" s="40">
        <v>41</v>
      </c>
      <c r="K35" s="40">
        <v>23</v>
      </c>
      <c r="L35" s="47">
        <v>0.62121212121212122</v>
      </c>
      <c r="M35" s="40">
        <v>18</v>
      </c>
      <c r="N35" s="40">
        <v>1</v>
      </c>
      <c r="O35" s="40">
        <v>49</v>
      </c>
      <c r="P35" s="40">
        <v>0</v>
      </c>
      <c r="Q35" s="40">
        <v>48</v>
      </c>
    </row>
    <row r="36" spans="1:17">
      <c r="A36" s="39" t="s">
        <v>44</v>
      </c>
      <c r="B36" s="40">
        <v>715</v>
      </c>
      <c r="C36" s="40">
        <v>37</v>
      </c>
      <c r="D36" s="40">
        <v>121</v>
      </c>
      <c r="E36" s="40">
        <v>48</v>
      </c>
      <c r="F36" s="40">
        <v>594</v>
      </c>
      <c r="G36" s="40">
        <v>30</v>
      </c>
      <c r="H36" s="47">
        <v>0.12808630283096076</v>
      </c>
      <c r="I36" s="40">
        <v>25</v>
      </c>
      <c r="J36" s="40">
        <v>30</v>
      </c>
      <c r="K36" s="40">
        <v>30</v>
      </c>
      <c r="L36" s="47">
        <v>0.70634920634920639</v>
      </c>
      <c r="M36" s="40">
        <v>8</v>
      </c>
      <c r="N36" s="40">
        <v>230</v>
      </c>
      <c r="O36" s="40">
        <v>28</v>
      </c>
      <c r="P36" s="40">
        <v>20</v>
      </c>
      <c r="Q36" s="40">
        <v>19</v>
      </c>
    </row>
    <row r="37" spans="1:17">
      <c r="A37" s="39" t="s">
        <v>45</v>
      </c>
      <c r="B37" s="40">
        <v>4940</v>
      </c>
      <c r="C37" s="40">
        <v>7</v>
      </c>
      <c r="D37" s="40">
        <v>3496</v>
      </c>
      <c r="E37" s="40">
        <v>6</v>
      </c>
      <c r="F37" s="40">
        <v>1444</v>
      </c>
      <c r="G37" s="40">
        <v>10</v>
      </c>
      <c r="H37" s="47">
        <v>7.5098030706611571E-2</v>
      </c>
      <c r="I37" s="40">
        <v>41</v>
      </c>
      <c r="J37" s="40">
        <v>108</v>
      </c>
      <c r="K37" s="40">
        <v>4</v>
      </c>
      <c r="L37" s="47">
        <v>0.56617647058823528</v>
      </c>
      <c r="M37" s="40">
        <v>25</v>
      </c>
      <c r="N37" s="40">
        <v>423</v>
      </c>
      <c r="O37" s="40">
        <v>14</v>
      </c>
      <c r="P37" s="40">
        <v>23</v>
      </c>
      <c r="Q37" s="40">
        <v>15</v>
      </c>
    </row>
    <row r="38" spans="1:17">
      <c r="A38" s="39" t="s">
        <v>46</v>
      </c>
      <c r="B38" s="40">
        <v>2779</v>
      </c>
      <c r="C38" s="40">
        <v>14</v>
      </c>
      <c r="D38" s="40">
        <v>1771</v>
      </c>
      <c r="E38" s="40">
        <v>15</v>
      </c>
      <c r="F38" s="40">
        <v>1008</v>
      </c>
      <c r="G38" s="40">
        <v>20</v>
      </c>
      <c r="H38" s="47">
        <v>0.10678356752648969</v>
      </c>
      <c r="I38" s="40">
        <v>34</v>
      </c>
      <c r="J38" s="40">
        <v>28</v>
      </c>
      <c r="K38" s="40">
        <v>31</v>
      </c>
      <c r="L38" s="47">
        <v>0.25</v>
      </c>
      <c r="M38" s="40">
        <v>43</v>
      </c>
      <c r="N38" s="40">
        <v>688</v>
      </c>
      <c r="O38" s="40">
        <v>4</v>
      </c>
      <c r="P38" s="40">
        <v>15</v>
      </c>
      <c r="Q38" s="40">
        <v>24</v>
      </c>
    </row>
    <row r="39" spans="1:17">
      <c r="A39" s="39" t="s">
        <v>47</v>
      </c>
      <c r="B39" s="40">
        <v>159</v>
      </c>
      <c r="C39" s="40">
        <v>49</v>
      </c>
      <c r="D39" s="40">
        <v>158</v>
      </c>
      <c r="E39" s="40">
        <v>44</v>
      </c>
      <c r="F39" s="40">
        <v>1</v>
      </c>
      <c r="G39" s="40">
        <v>49</v>
      </c>
      <c r="H39" s="47">
        <v>6.6354089858726026E-2</v>
      </c>
      <c r="I39" s="40">
        <v>47</v>
      </c>
      <c r="J39" s="40">
        <v>5</v>
      </c>
      <c r="K39" s="40">
        <v>49</v>
      </c>
      <c r="L39" s="47">
        <v>0.11363636363636363</v>
      </c>
      <c r="M39" s="40">
        <v>50</v>
      </c>
      <c r="N39" s="40">
        <v>45</v>
      </c>
      <c r="O39" s="40">
        <v>44</v>
      </c>
      <c r="P39" s="40">
        <v>3</v>
      </c>
      <c r="Q39" s="40">
        <v>41</v>
      </c>
    </row>
    <row r="40" spans="1:17">
      <c r="A40" s="39" t="s">
        <v>48</v>
      </c>
      <c r="B40" s="40">
        <v>6012</v>
      </c>
      <c r="C40" s="40">
        <v>5</v>
      </c>
      <c r="D40" s="40">
        <v>3304</v>
      </c>
      <c r="E40" s="40">
        <v>7</v>
      </c>
      <c r="F40" s="40">
        <v>2708</v>
      </c>
      <c r="G40" s="40">
        <v>4</v>
      </c>
      <c r="H40" s="47">
        <v>0.20976777752680584</v>
      </c>
      <c r="I40" s="40">
        <v>8</v>
      </c>
      <c r="J40" s="40">
        <v>89</v>
      </c>
      <c r="K40" s="40">
        <v>8</v>
      </c>
      <c r="L40" s="47">
        <v>0.50282485875706218</v>
      </c>
      <c r="M40" s="40">
        <v>28</v>
      </c>
      <c r="N40" s="40">
        <v>720</v>
      </c>
      <c r="O40" s="40">
        <v>3</v>
      </c>
      <c r="P40" s="40">
        <v>25</v>
      </c>
      <c r="Q40" s="40">
        <v>14</v>
      </c>
    </row>
    <row r="41" spans="1:17">
      <c r="A41" s="39" t="s">
        <v>49</v>
      </c>
      <c r="B41" s="40">
        <v>1906</v>
      </c>
      <c r="C41" s="40">
        <v>21</v>
      </c>
      <c r="D41" s="40">
        <v>629</v>
      </c>
      <c r="E41" s="40">
        <v>29</v>
      </c>
      <c r="F41" s="40">
        <v>1277</v>
      </c>
      <c r="G41" s="40">
        <v>12</v>
      </c>
      <c r="H41" s="47">
        <v>0.22840565865040419</v>
      </c>
      <c r="I41" s="40">
        <v>5</v>
      </c>
      <c r="J41" s="40">
        <v>77</v>
      </c>
      <c r="K41" s="40">
        <v>12</v>
      </c>
      <c r="L41" s="47">
        <v>0.60629921259842523</v>
      </c>
      <c r="M41" s="40">
        <v>20</v>
      </c>
      <c r="N41" s="40">
        <v>550</v>
      </c>
      <c r="O41" s="40">
        <v>9</v>
      </c>
      <c r="P41" s="40">
        <v>48</v>
      </c>
      <c r="Q41" s="40">
        <v>4</v>
      </c>
    </row>
    <row r="42" spans="1:17">
      <c r="A42" s="39" t="s">
        <v>50</v>
      </c>
      <c r="B42" s="40">
        <v>2649</v>
      </c>
      <c r="C42" s="40">
        <v>15</v>
      </c>
      <c r="D42" s="40">
        <v>1857</v>
      </c>
      <c r="E42" s="40">
        <v>13</v>
      </c>
      <c r="F42" s="40">
        <v>792</v>
      </c>
      <c r="G42" s="40">
        <v>26</v>
      </c>
      <c r="H42" s="47">
        <v>0.20381853025651048</v>
      </c>
      <c r="I42" s="40">
        <v>9</v>
      </c>
      <c r="J42" s="40">
        <v>37</v>
      </c>
      <c r="K42" s="40">
        <v>25</v>
      </c>
      <c r="L42" s="47">
        <v>0.63541666666666663</v>
      </c>
      <c r="M42" s="40">
        <v>14</v>
      </c>
      <c r="N42" s="40">
        <v>321</v>
      </c>
      <c r="O42" s="40">
        <v>19</v>
      </c>
      <c r="P42" s="40">
        <v>15</v>
      </c>
      <c r="Q42" s="40">
        <v>24</v>
      </c>
    </row>
    <row r="43" spans="1:17">
      <c r="A43" s="39" t="s">
        <v>51</v>
      </c>
      <c r="B43" s="40">
        <v>7007</v>
      </c>
      <c r="C43" s="40">
        <v>4</v>
      </c>
      <c r="D43" s="40">
        <v>3813</v>
      </c>
      <c r="E43" s="40">
        <v>4</v>
      </c>
      <c r="F43" s="40">
        <v>3194</v>
      </c>
      <c r="G43" s="40">
        <v>2</v>
      </c>
      <c r="H43" s="47">
        <v>0.18586754510551579</v>
      </c>
      <c r="I43" s="40">
        <v>14</v>
      </c>
      <c r="J43" s="40">
        <v>103</v>
      </c>
      <c r="K43" s="40">
        <v>5</v>
      </c>
      <c r="L43" s="47">
        <v>0.60629921259842523</v>
      </c>
      <c r="M43" s="40">
        <v>19</v>
      </c>
      <c r="N43" s="40">
        <v>917</v>
      </c>
      <c r="O43" s="40">
        <v>1</v>
      </c>
      <c r="P43" s="40">
        <v>31</v>
      </c>
      <c r="Q43" s="40">
        <v>11</v>
      </c>
    </row>
    <row r="44" spans="1:17">
      <c r="A44" s="39" t="s">
        <v>52</v>
      </c>
      <c r="B44" s="40">
        <v>430</v>
      </c>
      <c r="C44" s="40">
        <v>41</v>
      </c>
      <c r="D44" s="40">
        <v>292</v>
      </c>
      <c r="E44" s="40">
        <v>41</v>
      </c>
      <c r="F44" s="40">
        <v>138</v>
      </c>
      <c r="G44" s="40">
        <v>38</v>
      </c>
      <c r="H44" s="47">
        <v>0.12254323772320941</v>
      </c>
      <c r="I44" s="40">
        <v>28</v>
      </c>
      <c r="J44" s="40">
        <v>8</v>
      </c>
      <c r="K44" s="40">
        <v>45</v>
      </c>
      <c r="L44" s="47">
        <v>0.72527472527472525</v>
      </c>
      <c r="M44" s="40">
        <v>6</v>
      </c>
      <c r="N44" s="40">
        <v>0</v>
      </c>
      <c r="O44" s="40">
        <v>50</v>
      </c>
      <c r="P44" s="40">
        <v>0</v>
      </c>
      <c r="Q44" s="40">
        <v>48</v>
      </c>
    </row>
    <row r="45" spans="1:17">
      <c r="A45" s="39" t="s">
        <v>53</v>
      </c>
      <c r="B45" s="40">
        <v>1676</v>
      </c>
      <c r="C45" s="40">
        <v>25</v>
      </c>
      <c r="D45" s="40">
        <v>502</v>
      </c>
      <c r="E45" s="40">
        <v>32</v>
      </c>
      <c r="F45" s="40">
        <v>1174</v>
      </c>
      <c r="G45" s="40">
        <v>13</v>
      </c>
      <c r="H45" s="47">
        <v>0.14506312788406436</v>
      </c>
      <c r="I45" s="40">
        <v>22</v>
      </c>
      <c r="J45" s="40">
        <v>15</v>
      </c>
      <c r="K45" s="40">
        <v>36</v>
      </c>
      <c r="L45" s="47">
        <v>0.25</v>
      </c>
      <c r="M45" s="40">
        <v>43</v>
      </c>
      <c r="N45" s="40">
        <v>368</v>
      </c>
      <c r="O45" s="40">
        <v>18</v>
      </c>
      <c r="P45" s="40">
        <v>7</v>
      </c>
      <c r="Q45" s="40">
        <v>36</v>
      </c>
    </row>
    <row r="46" spans="1:17">
      <c r="A46" s="39" t="s">
        <v>54</v>
      </c>
      <c r="B46" s="40">
        <v>274</v>
      </c>
      <c r="C46" s="40">
        <v>45</v>
      </c>
      <c r="D46" s="40">
        <v>225</v>
      </c>
      <c r="E46" s="40">
        <v>43</v>
      </c>
      <c r="F46" s="40">
        <v>49</v>
      </c>
      <c r="G46" s="40">
        <v>40</v>
      </c>
      <c r="H46" s="47">
        <v>0.10678356752648969</v>
      </c>
      <c r="I46" s="40">
        <v>35</v>
      </c>
      <c r="J46" s="40">
        <v>9</v>
      </c>
      <c r="K46" s="40">
        <v>42</v>
      </c>
      <c r="L46" s="47">
        <v>0.15</v>
      </c>
      <c r="M46" s="40">
        <v>47</v>
      </c>
      <c r="N46" s="40">
        <v>69</v>
      </c>
      <c r="O46" s="40">
        <v>41</v>
      </c>
      <c r="P46" s="40">
        <v>7</v>
      </c>
      <c r="Q46" s="40">
        <v>36</v>
      </c>
    </row>
    <row r="47" spans="1:17">
      <c r="A47" s="39" t="s">
        <v>55</v>
      </c>
      <c r="B47" s="40">
        <v>2978</v>
      </c>
      <c r="C47" s="40">
        <v>11</v>
      </c>
      <c r="D47" s="40">
        <v>1085</v>
      </c>
      <c r="E47" s="40">
        <v>21</v>
      </c>
      <c r="F47" s="40">
        <v>1893</v>
      </c>
      <c r="G47" s="40">
        <v>7</v>
      </c>
      <c r="H47" s="47">
        <v>0.16697537197195444</v>
      </c>
      <c r="I47" s="40">
        <v>16</v>
      </c>
      <c r="J47" s="40">
        <v>69</v>
      </c>
      <c r="K47" s="40">
        <v>15</v>
      </c>
      <c r="L47" s="47">
        <v>0.57499999999999996</v>
      </c>
      <c r="M47" s="40">
        <v>23</v>
      </c>
      <c r="N47" s="40">
        <v>574</v>
      </c>
      <c r="O47" s="40">
        <v>7</v>
      </c>
      <c r="P47" s="40">
        <v>34</v>
      </c>
      <c r="Q47" s="40">
        <v>9</v>
      </c>
    </row>
    <row r="48" spans="1:17">
      <c r="A48" s="39" t="s">
        <v>56</v>
      </c>
      <c r="B48" s="40">
        <v>7930</v>
      </c>
      <c r="C48" s="40">
        <v>2</v>
      </c>
      <c r="D48" s="40">
        <v>3996</v>
      </c>
      <c r="E48" s="40">
        <v>2</v>
      </c>
      <c r="F48" s="40">
        <v>3934</v>
      </c>
      <c r="G48" s="40">
        <v>1</v>
      </c>
      <c r="H48" s="47">
        <v>0.14506312788406436</v>
      </c>
      <c r="I48" s="40">
        <v>21</v>
      </c>
      <c r="J48" s="40">
        <v>258</v>
      </c>
      <c r="K48" s="40">
        <v>1</v>
      </c>
      <c r="L48" s="47">
        <v>0.62121212121212122</v>
      </c>
      <c r="M48" s="40">
        <v>17</v>
      </c>
      <c r="N48" s="40">
        <v>588</v>
      </c>
      <c r="O48" s="40">
        <v>6</v>
      </c>
      <c r="P48" s="40">
        <v>96</v>
      </c>
      <c r="Q48" s="40">
        <v>1</v>
      </c>
    </row>
    <row r="49" spans="1:17">
      <c r="A49" s="39" t="s">
        <v>57</v>
      </c>
      <c r="B49" s="40">
        <v>607</v>
      </c>
      <c r="C49" s="40">
        <v>39</v>
      </c>
      <c r="D49" s="40">
        <v>405</v>
      </c>
      <c r="E49" s="40">
        <v>36</v>
      </c>
      <c r="F49" s="40">
        <v>202</v>
      </c>
      <c r="G49" s="40">
        <v>37</v>
      </c>
      <c r="H49" s="47">
        <v>8.5235434956105346E-2</v>
      </c>
      <c r="I49" s="40">
        <v>40</v>
      </c>
      <c r="J49" s="40">
        <v>13</v>
      </c>
      <c r="K49" s="40">
        <v>38</v>
      </c>
      <c r="L49" s="47">
        <v>0.30232558139534882</v>
      </c>
      <c r="M49" s="40">
        <v>40</v>
      </c>
      <c r="N49" s="40">
        <v>63</v>
      </c>
      <c r="O49" s="40">
        <v>42</v>
      </c>
      <c r="P49" s="40">
        <v>4</v>
      </c>
      <c r="Q49" s="40">
        <v>39</v>
      </c>
    </row>
    <row r="50" spans="1:17">
      <c r="A50" s="39" t="s">
        <v>58</v>
      </c>
      <c r="B50" s="40">
        <v>313</v>
      </c>
      <c r="C50" s="40">
        <v>44</v>
      </c>
      <c r="D50" s="40">
        <v>75</v>
      </c>
      <c r="E50" s="40">
        <v>49</v>
      </c>
      <c r="F50" s="40">
        <v>238</v>
      </c>
      <c r="G50" s="40">
        <v>34</v>
      </c>
      <c r="H50" s="47">
        <v>0.14506312788406436</v>
      </c>
      <c r="I50" s="40">
        <v>19</v>
      </c>
      <c r="J50" s="40">
        <v>6</v>
      </c>
      <c r="K50" s="40">
        <v>46</v>
      </c>
      <c r="L50" s="47">
        <v>0.42857142857142855</v>
      </c>
      <c r="M50" s="40">
        <v>31</v>
      </c>
      <c r="N50" s="40">
        <v>218</v>
      </c>
      <c r="O50" s="40">
        <v>29</v>
      </c>
      <c r="P50" s="40">
        <v>5</v>
      </c>
      <c r="Q50" s="40">
        <v>38</v>
      </c>
    </row>
    <row r="51" spans="1:17">
      <c r="A51" s="39" t="s">
        <v>59</v>
      </c>
      <c r="B51" s="40">
        <v>2036</v>
      </c>
      <c r="C51" s="40">
        <v>19</v>
      </c>
      <c r="D51" s="40">
        <v>2030</v>
      </c>
      <c r="E51" s="40">
        <v>11</v>
      </c>
      <c r="F51" s="40">
        <v>6</v>
      </c>
      <c r="G51" s="40">
        <v>46</v>
      </c>
      <c r="H51" s="47">
        <v>0.10678356752648969</v>
      </c>
      <c r="I51" s="40">
        <v>37</v>
      </c>
      <c r="J51" s="40">
        <v>34</v>
      </c>
      <c r="K51" s="40">
        <v>27</v>
      </c>
      <c r="L51" s="47">
        <v>0.38202247191011235</v>
      </c>
      <c r="M51" s="40">
        <v>36</v>
      </c>
      <c r="N51" s="40">
        <v>164</v>
      </c>
      <c r="O51" s="40">
        <v>32</v>
      </c>
      <c r="P51" s="40">
        <v>9</v>
      </c>
      <c r="Q51" s="40">
        <v>33</v>
      </c>
    </row>
    <row r="52" spans="1:17">
      <c r="A52" s="39" t="s">
        <v>60</v>
      </c>
      <c r="B52" s="40">
        <v>4169</v>
      </c>
      <c r="C52" s="40">
        <v>9</v>
      </c>
      <c r="D52" s="40">
        <v>2102</v>
      </c>
      <c r="E52" s="40">
        <v>10</v>
      </c>
      <c r="F52" s="40">
        <v>2067</v>
      </c>
      <c r="G52" s="40">
        <v>6</v>
      </c>
      <c r="H52" s="47">
        <v>0.18586754510551579</v>
      </c>
      <c r="I52" s="40">
        <v>13</v>
      </c>
      <c r="J52" s="40">
        <v>68</v>
      </c>
      <c r="K52" s="40">
        <v>16</v>
      </c>
      <c r="L52" s="47">
        <v>0.7816091954022989</v>
      </c>
      <c r="M52" s="40">
        <v>4</v>
      </c>
      <c r="N52" s="40">
        <v>285</v>
      </c>
      <c r="O52" s="40">
        <v>24</v>
      </c>
      <c r="P52" s="40">
        <v>23</v>
      </c>
      <c r="Q52" s="40">
        <v>15</v>
      </c>
    </row>
    <row r="53" spans="1:17">
      <c r="A53" s="39" t="s">
        <v>61</v>
      </c>
      <c r="B53" s="40">
        <v>965</v>
      </c>
      <c r="C53" s="40">
        <v>35</v>
      </c>
      <c r="D53" s="40">
        <v>469</v>
      </c>
      <c r="E53" s="40">
        <v>33</v>
      </c>
      <c r="F53" s="40">
        <v>496</v>
      </c>
      <c r="G53" s="40">
        <v>31</v>
      </c>
      <c r="H53" s="47">
        <v>0.18586754510551579</v>
      </c>
      <c r="I53" s="40">
        <v>12</v>
      </c>
      <c r="J53" s="40">
        <v>24</v>
      </c>
      <c r="K53" s="40">
        <v>33</v>
      </c>
      <c r="L53" s="47">
        <v>0.47058823529411764</v>
      </c>
      <c r="M53" s="40">
        <v>30</v>
      </c>
      <c r="N53" s="40">
        <v>315</v>
      </c>
      <c r="O53" s="40">
        <v>20</v>
      </c>
      <c r="P53" s="40">
        <v>14</v>
      </c>
      <c r="Q53" s="40">
        <v>27</v>
      </c>
    </row>
    <row r="54" spans="1:17">
      <c r="A54" s="39" t="s">
        <v>62</v>
      </c>
      <c r="B54" s="40">
        <v>3219</v>
      </c>
      <c r="C54" s="40">
        <v>10</v>
      </c>
      <c r="D54" s="40">
        <v>1624</v>
      </c>
      <c r="E54" s="40">
        <v>17</v>
      </c>
      <c r="F54" s="40">
        <v>1595</v>
      </c>
      <c r="G54" s="40">
        <v>8</v>
      </c>
      <c r="H54" s="47">
        <v>0.20381853025651048</v>
      </c>
      <c r="I54" s="40">
        <v>10</v>
      </c>
      <c r="J54" s="40">
        <v>98</v>
      </c>
      <c r="K54" s="40">
        <v>6</v>
      </c>
      <c r="L54" s="47">
        <v>0.79032258064516125</v>
      </c>
      <c r="M54" s="40">
        <v>3</v>
      </c>
      <c r="N54" s="40">
        <v>632</v>
      </c>
      <c r="O54" s="40">
        <v>5</v>
      </c>
      <c r="P54" s="40">
        <v>43</v>
      </c>
      <c r="Q54" s="40">
        <v>6</v>
      </c>
    </row>
    <row r="55" spans="1:17">
      <c r="A55" s="41" t="s">
        <v>63</v>
      </c>
      <c r="B55" s="42">
        <v>109</v>
      </c>
      <c r="C55" s="42">
        <v>51</v>
      </c>
      <c r="D55" s="42">
        <v>62</v>
      </c>
      <c r="E55" s="42">
        <v>50</v>
      </c>
      <c r="F55" s="42">
        <v>47</v>
      </c>
      <c r="G55" s="42">
        <v>41</v>
      </c>
      <c r="H55" s="48">
        <v>6.6354089858726026E-2</v>
      </c>
      <c r="I55" s="42">
        <v>45</v>
      </c>
      <c r="J55" s="42">
        <v>11</v>
      </c>
      <c r="K55" s="42">
        <v>40</v>
      </c>
      <c r="L55" s="48">
        <v>0.40625</v>
      </c>
      <c r="M55" s="42">
        <v>33</v>
      </c>
      <c r="N55" s="42">
        <v>72</v>
      </c>
      <c r="O55" s="42">
        <v>40</v>
      </c>
      <c r="P55" s="42">
        <v>10</v>
      </c>
      <c r="Q55" s="42">
        <v>30</v>
      </c>
    </row>
  </sheetData>
  <mergeCells count="9">
    <mergeCell ref="A1:Q1"/>
    <mergeCell ref="P3:Q3"/>
    <mergeCell ref="B3:C3"/>
    <mergeCell ref="D3:E3"/>
    <mergeCell ref="F3:G3"/>
    <mergeCell ref="H3:I3"/>
    <mergeCell ref="J3:K3"/>
    <mergeCell ref="L3:M3"/>
    <mergeCell ref="N3:O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0"/>
  <sheetViews>
    <sheetView workbookViewId="0">
      <selection activeCell="Q8" sqref="Q8"/>
    </sheetView>
  </sheetViews>
  <sheetFormatPr defaultRowHeight="15"/>
  <cols>
    <col min="1" max="1" width="3.42578125" style="5" customWidth="1"/>
    <col min="2" max="2" width="42.5703125" style="1" customWidth="1"/>
    <col min="3" max="3" width="1.7109375" style="1" customWidth="1"/>
    <col min="4" max="4" width="42.7109375" style="1" customWidth="1"/>
    <col min="5" max="5" width="12.85546875" style="5" customWidth="1"/>
    <col min="6" max="6" width="1.7109375" style="1" customWidth="1"/>
    <col min="7" max="7" width="27.7109375" style="1" customWidth="1"/>
    <col min="8" max="8" width="12.85546875" style="5" customWidth="1"/>
    <col min="9" max="16384" width="9.140625" style="1"/>
  </cols>
  <sheetData>
    <row r="1" spans="1:8" ht="15.75">
      <c r="A1" s="4" t="s">
        <v>64</v>
      </c>
    </row>
    <row r="2" spans="1:8" s="30" customFormat="1" ht="21">
      <c r="A2" s="4"/>
      <c r="B2" s="1"/>
      <c r="C2" s="1"/>
      <c r="D2" s="1"/>
      <c r="E2" s="5"/>
      <c r="F2" s="1"/>
      <c r="G2" s="1"/>
      <c r="H2" s="5"/>
    </row>
    <row r="3" spans="1:8" ht="32.25" customHeight="1">
      <c r="B3" s="6" t="s">
        <v>65</v>
      </c>
      <c r="C3" s="7"/>
      <c r="D3" s="8" t="s">
        <v>66</v>
      </c>
      <c r="E3" s="9" t="s">
        <v>67</v>
      </c>
      <c r="F3" s="10"/>
      <c r="G3" s="9" t="s">
        <v>68</v>
      </c>
      <c r="H3" s="9" t="s">
        <v>69</v>
      </c>
    </row>
    <row r="4" spans="1:8" ht="18.75" customHeight="1">
      <c r="A4" s="11" t="s">
        <v>70</v>
      </c>
      <c r="B4" s="12"/>
      <c r="C4" s="13"/>
      <c r="D4" s="13"/>
      <c r="E4" s="14"/>
      <c r="F4" s="15"/>
      <c r="G4" s="15"/>
      <c r="H4" s="14"/>
    </row>
    <row r="5" spans="1:8" s="21" customFormat="1" ht="68.25" customHeight="1">
      <c r="A5" s="17">
        <v>1</v>
      </c>
      <c r="B5" s="18" t="s">
        <v>71</v>
      </c>
      <c r="C5" s="18"/>
      <c r="D5" s="18" t="s">
        <v>72</v>
      </c>
      <c r="E5" s="17" t="s">
        <v>73</v>
      </c>
      <c r="F5" s="19"/>
      <c r="G5" s="20" t="s">
        <v>74</v>
      </c>
      <c r="H5" s="20" t="s">
        <v>74</v>
      </c>
    </row>
    <row r="6" spans="1:8" s="21" customFormat="1" ht="68.25" customHeight="1">
      <c r="A6" s="17">
        <v>2</v>
      </c>
      <c r="B6" s="18" t="s">
        <v>75</v>
      </c>
      <c r="C6" s="18"/>
      <c r="D6" s="18" t="s">
        <v>76</v>
      </c>
      <c r="E6" s="17" t="s">
        <v>73</v>
      </c>
      <c r="F6" s="19"/>
      <c r="G6" s="20" t="s">
        <v>74</v>
      </c>
      <c r="H6" s="20" t="s">
        <v>74</v>
      </c>
    </row>
    <row r="7" spans="1:8" s="21" customFormat="1" ht="68.25" customHeight="1">
      <c r="A7" s="17">
        <v>3</v>
      </c>
      <c r="B7" s="18" t="s">
        <v>77</v>
      </c>
      <c r="C7" s="18"/>
      <c r="D7" s="18" t="s">
        <v>78</v>
      </c>
      <c r="E7" s="17" t="s">
        <v>73</v>
      </c>
      <c r="F7" s="19"/>
      <c r="G7" s="20" t="s">
        <v>74</v>
      </c>
      <c r="H7" s="20" t="s">
        <v>74</v>
      </c>
    </row>
    <row r="8" spans="1:8" s="21" customFormat="1" ht="68.25" customHeight="1">
      <c r="A8" s="17">
        <v>4</v>
      </c>
      <c r="B8" s="18" t="s">
        <v>101</v>
      </c>
      <c r="C8" s="18"/>
      <c r="D8" s="18" t="s">
        <v>79</v>
      </c>
      <c r="E8" s="17" t="s">
        <v>73</v>
      </c>
      <c r="F8" s="19"/>
      <c r="G8" s="19" t="s">
        <v>80</v>
      </c>
      <c r="H8" s="20" t="s">
        <v>81</v>
      </c>
    </row>
    <row r="9" spans="1:8" ht="18" customHeight="1">
      <c r="A9" s="11" t="s">
        <v>82</v>
      </c>
      <c r="B9" s="12"/>
      <c r="C9" s="13"/>
      <c r="D9" s="13"/>
      <c r="E9" s="14"/>
      <c r="F9" s="15"/>
      <c r="G9" s="15"/>
      <c r="H9" s="14"/>
    </row>
    <row r="10" spans="1:8" s="21" customFormat="1" ht="68.25" customHeight="1">
      <c r="A10" s="17">
        <v>5</v>
      </c>
      <c r="B10" s="18" t="s">
        <v>83</v>
      </c>
      <c r="C10" s="18"/>
      <c r="D10" s="18" t="s">
        <v>84</v>
      </c>
      <c r="E10" s="17" t="s">
        <v>73</v>
      </c>
      <c r="F10" s="19"/>
      <c r="G10" s="17" t="s">
        <v>74</v>
      </c>
      <c r="H10" s="20" t="s">
        <v>74</v>
      </c>
    </row>
    <row r="11" spans="1:8" s="21" customFormat="1" ht="68.25" customHeight="1">
      <c r="A11" s="17">
        <v>6</v>
      </c>
      <c r="B11" s="18" t="s">
        <v>100</v>
      </c>
      <c r="C11" s="18"/>
      <c r="D11" s="18" t="s">
        <v>84</v>
      </c>
      <c r="E11" s="17" t="s">
        <v>73</v>
      </c>
      <c r="F11" s="19"/>
      <c r="G11" s="19" t="s">
        <v>85</v>
      </c>
      <c r="H11" s="17" t="s">
        <v>86</v>
      </c>
    </row>
    <row r="12" spans="1:8" ht="18" customHeight="1">
      <c r="A12" s="11" t="s">
        <v>87</v>
      </c>
      <c r="B12" s="12"/>
      <c r="C12" s="13"/>
      <c r="D12" s="22"/>
      <c r="E12" s="23"/>
      <c r="F12" s="24"/>
      <c r="G12" s="24"/>
      <c r="H12" s="25"/>
    </row>
    <row r="13" spans="1:8" s="21" customFormat="1" ht="109.5" customHeight="1">
      <c r="A13" s="17">
        <v>7</v>
      </c>
      <c r="B13" s="18" t="s">
        <v>88</v>
      </c>
      <c r="C13" s="18"/>
      <c r="D13" s="18" t="s">
        <v>89</v>
      </c>
      <c r="E13" s="17" t="s">
        <v>90</v>
      </c>
      <c r="F13" s="19"/>
      <c r="G13" s="17" t="s">
        <v>74</v>
      </c>
      <c r="H13" s="20" t="s">
        <v>74</v>
      </c>
    </row>
    <row r="14" spans="1:8" s="21" customFormat="1" ht="109.5" customHeight="1">
      <c r="A14" s="26">
        <v>8</v>
      </c>
      <c r="B14" s="27" t="s">
        <v>91</v>
      </c>
      <c r="C14" s="27"/>
      <c r="D14" s="27" t="s">
        <v>92</v>
      </c>
      <c r="E14" s="26" t="s">
        <v>90</v>
      </c>
      <c r="F14" s="28"/>
      <c r="G14" s="26" t="s">
        <v>74</v>
      </c>
      <c r="H14" s="29" t="s">
        <v>74</v>
      </c>
    </row>
    <row r="15" spans="1:8">
      <c r="A15" s="1"/>
      <c r="E15" s="1"/>
      <c r="H15" s="1"/>
    </row>
    <row r="16" spans="1:8">
      <c r="A16" s="1"/>
      <c r="E16" s="1"/>
      <c r="H16" s="1"/>
    </row>
    <row r="17" spans="1:8">
      <c r="A17" s="1"/>
      <c r="D17" s="16"/>
      <c r="E17" s="1"/>
      <c r="H17" s="1"/>
    </row>
    <row r="18" spans="1:8">
      <c r="A18" s="1"/>
      <c r="D18" s="16"/>
      <c r="E18" s="1"/>
      <c r="H18" s="1"/>
    </row>
    <row r="19" spans="1:8">
      <c r="A19" s="1"/>
      <c r="D19" s="16"/>
      <c r="E19" s="1"/>
      <c r="H19" s="1"/>
    </row>
    <row r="20" spans="1:8">
      <c r="A20" s="1"/>
      <c r="E20" s="1"/>
      <c r="H20" s="1"/>
    </row>
    <row r="21" spans="1:8">
      <c r="A21" s="1"/>
      <c r="D21" s="16"/>
      <c r="E21" s="1"/>
      <c r="H21" s="1"/>
    </row>
    <row r="22" spans="1:8">
      <c r="A22" s="1"/>
      <c r="D22" s="16"/>
      <c r="E22" s="1"/>
      <c r="H22" s="1"/>
    </row>
    <row r="23" spans="1:8">
      <c r="A23" s="1"/>
      <c r="D23" s="16"/>
      <c r="E23" s="1"/>
      <c r="H23" s="1"/>
    </row>
    <row r="24" spans="1:8">
      <c r="A24" s="1"/>
      <c r="E24" s="1"/>
      <c r="H24" s="1"/>
    </row>
    <row r="25" spans="1:8">
      <c r="A25" s="1"/>
      <c r="D25" s="16"/>
      <c r="E25" s="1"/>
      <c r="H25" s="1"/>
    </row>
    <row r="26" spans="1:8">
      <c r="A26" s="1"/>
      <c r="D26" s="16"/>
      <c r="E26" s="1"/>
      <c r="H26" s="1"/>
    </row>
    <row r="27" spans="1:8">
      <c r="A27" s="1"/>
      <c r="D27" s="16"/>
      <c r="E27" s="1"/>
      <c r="H27" s="1"/>
    </row>
    <row r="28" spans="1:8">
      <c r="A28" s="1"/>
      <c r="E28" s="1"/>
      <c r="H28" s="1"/>
    </row>
    <row r="29" spans="1:8">
      <c r="A29" s="1"/>
      <c r="D29" s="16"/>
      <c r="E29" s="1"/>
      <c r="H29" s="1"/>
    </row>
    <row r="30" spans="1:8">
      <c r="A30" s="1"/>
      <c r="E30" s="1"/>
      <c r="H30" s="1"/>
    </row>
    <row r="31" spans="1:8">
      <c r="A31" s="1"/>
      <c r="E31" s="1"/>
      <c r="H31" s="1"/>
    </row>
    <row r="32" spans="1:8">
      <c r="A32" s="1"/>
      <c r="E32" s="1"/>
      <c r="H32" s="1"/>
    </row>
    <row r="33" spans="1:8">
      <c r="A33" s="1"/>
      <c r="E33" s="1"/>
      <c r="H33" s="1"/>
    </row>
    <row r="34" spans="1:8">
      <c r="A34" s="1"/>
      <c r="D34" s="16"/>
      <c r="E34" s="1"/>
      <c r="H34" s="1"/>
    </row>
    <row r="35" spans="1:8">
      <c r="A35" s="1"/>
      <c r="E35" s="1"/>
      <c r="H35" s="1"/>
    </row>
    <row r="36" spans="1:8">
      <c r="A36" s="1"/>
      <c r="D36" s="16"/>
      <c r="E36" s="1"/>
      <c r="H36" s="1"/>
    </row>
    <row r="37" spans="1:8">
      <c r="A37" s="1"/>
      <c r="D37" s="16"/>
      <c r="E37" s="1"/>
      <c r="H37" s="1"/>
    </row>
    <row r="38" spans="1:8">
      <c r="A38" s="1"/>
      <c r="E38" s="1"/>
      <c r="H38" s="1"/>
    </row>
    <row r="39" spans="1:8">
      <c r="A39" s="1"/>
      <c r="D39" s="16"/>
      <c r="E39" s="1"/>
      <c r="H39" s="1"/>
    </row>
    <row r="40" spans="1:8">
      <c r="A40" s="1"/>
      <c r="D40" s="16"/>
      <c r="E40" s="1"/>
      <c r="H40" s="1"/>
    </row>
    <row r="41" spans="1:8">
      <c r="A41" s="1"/>
      <c r="D41" s="16"/>
      <c r="E41" s="1"/>
      <c r="H41" s="1"/>
    </row>
    <row r="42" spans="1:8">
      <c r="A42" s="1"/>
      <c r="D42" s="16"/>
      <c r="E42" s="1"/>
      <c r="H42" s="1"/>
    </row>
    <row r="43" spans="1:8">
      <c r="A43" s="1"/>
      <c r="E43" s="1"/>
      <c r="H43" s="1"/>
    </row>
    <row r="44" spans="1:8">
      <c r="A44" s="1"/>
      <c r="D44" s="16"/>
      <c r="E44" s="1"/>
      <c r="H44" s="1"/>
    </row>
    <row r="45" spans="1:8">
      <c r="A45" s="1"/>
      <c r="E45" s="1"/>
      <c r="H45" s="1"/>
    </row>
    <row r="46" spans="1:8">
      <c r="A46" s="1"/>
      <c r="D46" s="16"/>
      <c r="E46" s="1"/>
      <c r="H46" s="1"/>
    </row>
    <row r="47" spans="1:8">
      <c r="A47" s="1"/>
      <c r="D47" s="16"/>
      <c r="E47" s="1"/>
      <c r="H47" s="1"/>
    </row>
    <row r="48" spans="1:8">
      <c r="A48" s="1"/>
      <c r="E48" s="1"/>
      <c r="H48" s="1"/>
    </row>
    <row r="49" spans="1:8">
      <c r="A49" s="1"/>
      <c r="E49" s="1"/>
      <c r="H49" s="1"/>
    </row>
    <row r="50" spans="1:8">
      <c r="A50" s="1"/>
      <c r="D50" s="16"/>
      <c r="E50" s="1"/>
      <c r="H50" s="1"/>
    </row>
    <row r="51" spans="1:8">
      <c r="A51" s="1"/>
      <c r="D51" s="16"/>
      <c r="E51" s="1"/>
      <c r="H51" s="1"/>
    </row>
    <row r="52" spans="1:8">
      <c r="A52" s="1"/>
      <c r="E52" s="1"/>
      <c r="H52" s="1"/>
    </row>
    <row r="53" spans="1:8">
      <c r="A53" s="1"/>
      <c r="D53" s="16"/>
      <c r="E53" s="1"/>
      <c r="H53" s="1"/>
    </row>
    <row r="54" spans="1:8">
      <c r="A54" s="1"/>
      <c r="E54" s="1"/>
      <c r="H54" s="1"/>
    </row>
    <row r="55" spans="1:8">
      <c r="A55" s="1"/>
      <c r="E55" s="1"/>
      <c r="H55" s="1"/>
    </row>
    <row r="56" spans="1:8">
      <c r="A56" s="1"/>
      <c r="E56" s="1"/>
      <c r="H56" s="1"/>
    </row>
    <row r="57" spans="1:8">
      <c r="A57" s="1"/>
      <c r="E57" s="1"/>
      <c r="H57" s="1"/>
    </row>
    <row r="58" spans="1:8">
      <c r="A58" s="1"/>
      <c r="E58" s="1"/>
      <c r="H58" s="1"/>
    </row>
    <row r="59" spans="1:8">
      <c r="A59" s="1"/>
      <c r="E59" s="1"/>
      <c r="H59" s="1"/>
    </row>
    <row r="60" spans="1:8">
      <c r="A60" s="1"/>
      <c r="E60" s="1"/>
      <c r="H60" s="1"/>
    </row>
  </sheetData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Differences</vt:lpstr>
      <vt:lpstr>2012-10</vt:lpstr>
      <vt:lpstr>2012-06</vt:lpstr>
      <vt:lpstr>Definitions</vt:lpstr>
      <vt:lpstr>_AMO_SingleObject_244229568_ROM_F0.SEC2.Report_1.SEC1.BDY.Detailed_and_or_summarized_report</vt:lpstr>
      <vt:lpstr>_AMO_SingleObject_244229568_ROM_F0.SEC2.Report_1.SEC1.HDR.TXT1</vt:lpstr>
      <vt:lpstr>Differences!Print_Area</vt:lpstr>
      <vt:lpstr>Differences!Print_Titles</vt:lpstr>
    </vt:vector>
  </TitlesOfParts>
  <Company>DHHS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DHHS</dc:creator>
  <cp:lastModifiedBy>Victor.Lazzaro</cp:lastModifiedBy>
  <cp:lastPrinted>2012-12-06T21:50:59Z</cp:lastPrinted>
  <dcterms:created xsi:type="dcterms:W3CDTF">2012-11-30T13:36:48Z</dcterms:created>
  <dcterms:modified xsi:type="dcterms:W3CDTF">2012-12-11T19:31:28Z</dcterms:modified>
</cp:coreProperties>
</file>